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01 - Projekte aktuell\02 - CSA Website\03 - Website\02 - CSA Website DE\02 - Ressourcen\03 - Excel Dashboards\01 - Excel Downloads\"/>
    </mc:Choice>
  </mc:AlternateContent>
  <bookViews>
    <workbookView xWindow="795" yWindow="225" windowWidth="7950" windowHeight="8910" tabRatio="368"/>
  </bookViews>
  <sheets>
    <sheet name="Dashboard" sheetId="8" r:id="rId1"/>
    <sheet name="Data" sheetId="6" r:id="rId2"/>
    <sheet name="Control" sheetId="5" r:id="rId3"/>
  </sheets>
  <definedNames>
    <definedName name="_xlnm.Print_Titles" localSheetId="1">Data!$B:$F</definedName>
  </definedNames>
  <calcPr calcId="162913"/>
</workbook>
</file>

<file path=xl/calcChain.xml><?xml version="1.0" encoding="utf-8"?>
<calcChain xmlns="http://schemas.openxmlformats.org/spreadsheetml/2006/main">
  <c r="O46" i="5" l="1"/>
  <c r="O52" i="5" s="1"/>
  <c r="N46" i="5"/>
  <c r="N52" i="5" s="1"/>
  <c r="M46" i="5"/>
  <c r="M52" i="5" s="1"/>
  <c r="L46" i="5"/>
  <c r="L50" i="5" s="1"/>
  <c r="K46" i="5"/>
  <c r="K52" i="5" s="1"/>
  <c r="J46" i="5"/>
  <c r="J52" i="5" s="1"/>
  <c r="I46" i="5"/>
  <c r="I52" i="5" s="1"/>
  <c r="H46" i="5"/>
  <c r="H52" i="5" s="1"/>
  <c r="G46" i="5"/>
  <c r="G52" i="5" s="1"/>
  <c r="F46" i="5"/>
  <c r="F52" i="5" s="1"/>
  <c r="E46" i="5"/>
  <c r="E52" i="5" s="1"/>
  <c r="D46" i="5"/>
  <c r="D50" i="5" s="1"/>
  <c r="F16" i="5"/>
  <c r="F14" i="5"/>
  <c r="F13" i="5"/>
  <c r="F12" i="5"/>
  <c r="C18" i="6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C7" i="5" l="1"/>
  <c r="C6" i="5"/>
  <c r="H45" i="5"/>
  <c r="H47" i="5"/>
  <c r="H48" i="5"/>
  <c r="H50" i="5"/>
  <c r="D52" i="5"/>
  <c r="L52" i="5"/>
  <c r="E45" i="5"/>
  <c r="I45" i="5"/>
  <c r="M45" i="5"/>
  <c r="E47" i="5"/>
  <c r="I47" i="5"/>
  <c r="M47" i="5"/>
  <c r="E48" i="5"/>
  <c r="I48" i="5"/>
  <c r="M48" i="5"/>
  <c r="E50" i="5"/>
  <c r="I50" i="5"/>
  <c r="M50" i="5"/>
  <c r="L45" i="5"/>
  <c r="L47" i="5"/>
  <c r="L48" i="5"/>
  <c r="F45" i="5"/>
  <c r="J45" i="5"/>
  <c r="N45" i="5"/>
  <c r="F47" i="5"/>
  <c r="J47" i="5"/>
  <c r="N47" i="5"/>
  <c r="F48" i="5"/>
  <c r="J48" i="5"/>
  <c r="N48" i="5"/>
  <c r="F50" i="5"/>
  <c r="J50" i="5"/>
  <c r="N50" i="5"/>
  <c r="D45" i="5"/>
  <c r="D47" i="5"/>
  <c r="D48" i="5"/>
  <c r="G45" i="5"/>
  <c r="K45" i="5"/>
  <c r="O45" i="5"/>
  <c r="G47" i="5"/>
  <c r="K47" i="5"/>
  <c r="O47" i="5"/>
  <c r="G48" i="5"/>
  <c r="K48" i="5"/>
  <c r="O48" i="5"/>
  <c r="G50" i="5"/>
  <c r="K50" i="5"/>
  <c r="O50" i="5"/>
  <c r="B48" i="5"/>
  <c r="B47" i="5"/>
  <c r="B58" i="5"/>
  <c r="B57" i="5"/>
  <c r="B56" i="5"/>
  <c r="B52" i="5"/>
  <c r="B51" i="5"/>
  <c r="B50" i="5"/>
  <c r="C13" i="5"/>
  <c r="E13" i="5"/>
  <c r="D13" i="5"/>
  <c r="C15" i="5"/>
  <c r="N57" i="5" s="1"/>
  <c r="E15" i="5"/>
  <c r="C31" i="5" s="1"/>
  <c r="D15" i="5"/>
  <c r="C30" i="5" s="1"/>
  <c r="C14" i="5"/>
  <c r="C25" i="5" s="1"/>
  <c r="E14" i="5"/>
  <c r="C23" i="5" s="1"/>
  <c r="D14" i="5"/>
  <c r="C22" i="5" s="1"/>
  <c r="G24" i="5" s="1"/>
  <c r="G26" i="5" s="1"/>
  <c r="B28" i="5"/>
  <c r="B20" i="5"/>
  <c r="F34" i="5"/>
  <c r="F26" i="5"/>
  <c r="C16" i="5"/>
  <c r="E39" i="5" s="1"/>
  <c r="E16" i="5"/>
  <c r="D16" i="5"/>
  <c r="E12" i="5"/>
  <c r="D12" i="5"/>
  <c r="C12" i="5"/>
  <c r="D11" i="5"/>
  <c r="E11" i="5"/>
  <c r="C11" i="5"/>
  <c r="B16" i="5"/>
  <c r="B15" i="5"/>
  <c r="B14" i="5"/>
  <c r="B13" i="5"/>
  <c r="B12" i="5"/>
  <c r="L56" i="5"/>
  <c r="E44" i="5"/>
  <c r="F44" i="5" s="1"/>
  <c r="G44" i="5" s="1"/>
  <c r="H44" i="5" s="1"/>
  <c r="I44" i="5" s="1"/>
  <c r="J44" i="5" s="1"/>
  <c r="K44" i="5" s="1"/>
  <c r="L44" i="5" s="1"/>
  <c r="M44" i="5" s="1"/>
  <c r="N44" i="5" s="1"/>
  <c r="O44" i="5" s="1"/>
  <c r="M56" i="5"/>
  <c r="K56" i="5"/>
  <c r="J56" i="5"/>
  <c r="N56" i="5"/>
  <c r="H56" i="5"/>
  <c r="J58" i="5"/>
  <c r="D58" i="5"/>
  <c r="O56" i="5"/>
  <c r="G56" i="5"/>
  <c r="D56" i="5"/>
  <c r="I56" i="5"/>
  <c r="E56" i="5"/>
  <c r="F56" i="5"/>
  <c r="D39" i="5"/>
  <c r="G58" i="5"/>
  <c r="E58" i="5"/>
  <c r="F58" i="5"/>
  <c r="I58" i="5" l="1"/>
  <c r="M58" i="5"/>
  <c r="K58" i="5"/>
  <c r="O58" i="5"/>
  <c r="L58" i="5"/>
  <c r="H58" i="5"/>
  <c r="N58" i="5"/>
  <c r="H24" i="5"/>
  <c r="H26" i="5" s="1"/>
  <c r="C26" i="5"/>
  <c r="C33" i="5"/>
  <c r="O57" i="5"/>
  <c r="D57" i="5"/>
  <c r="K57" i="5"/>
  <c r="M57" i="5"/>
  <c r="E57" i="5"/>
  <c r="F57" i="5"/>
  <c r="I57" i="5"/>
  <c r="G57" i="5"/>
  <c r="L57" i="5"/>
  <c r="H57" i="5"/>
  <c r="J57" i="5"/>
  <c r="G32" i="5"/>
  <c r="G34" i="5" s="1"/>
  <c r="I24" i="5" l="1"/>
  <c r="I26" i="5" s="1"/>
  <c r="C34" i="5"/>
  <c r="H32" i="5"/>
  <c r="H34" i="5" s="1"/>
  <c r="R2" i="8"/>
  <c r="T2" i="8" l="1"/>
  <c r="Q4" i="8" s="1"/>
  <c r="I32" i="5"/>
  <c r="I34" i="5" s="1"/>
  <c r="E51" i="5" l="1"/>
  <c r="N51" i="5"/>
  <c r="G4" i="8"/>
  <c r="B4" i="8"/>
  <c r="L4" i="8"/>
  <c r="N4" i="8"/>
  <c r="I51" i="5"/>
  <c r="J51" i="5"/>
  <c r="L51" i="5"/>
  <c r="K51" i="5"/>
  <c r="M51" i="5"/>
  <c r="H51" i="5"/>
  <c r="F51" i="5"/>
  <c r="N7" i="8"/>
  <c r="C39" i="5"/>
  <c r="C24" i="5"/>
  <c r="O49" i="5"/>
  <c r="D51" i="5"/>
  <c r="O51" i="5"/>
  <c r="G51" i="5"/>
  <c r="L7" i="8" l="1"/>
  <c r="F15" i="5"/>
  <c r="C32" i="5" s="1"/>
  <c r="F25" i="5"/>
  <c r="G25" i="5"/>
  <c r="H25" i="5"/>
  <c r="F33" i="5" l="1"/>
  <c r="H33" i="5"/>
  <c r="G33" i="5"/>
</calcChain>
</file>

<file path=xl/sharedStrings.xml><?xml version="1.0" encoding="utf-8"?>
<sst xmlns="http://schemas.openxmlformats.org/spreadsheetml/2006/main" count="70" uniqueCount="43">
  <si>
    <t>Actual</t>
  </si>
  <si>
    <t>Target</t>
  </si>
  <si>
    <t>Status of report</t>
  </si>
  <si>
    <t>Service Level</t>
  </si>
  <si>
    <t>Service Level last 12 weeks</t>
  </si>
  <si>
    <t>Availability last 12 weeks</t>
  </si>
  <si>
    <t>Customer Satisfaction last 12 weeks</t>
  </si>
  <si>
    <t>Calls incoming and handled last 12 weeks</t>
  </si>
  <si>
    <t>Scale Dummy</t>
  </si>
  <si>
    <t>Position</t>
  </si>
  <si>
    <t>Customer satisfaction</t>
  </si>
  <si>
    <t>Availability</t>
  </si>
  <si>
    <t>Handled Calls</t>
  </si>
  <si>
    <t>Incoming Calls</t>
  </si>
  <si>
    <t>Performance Dashboard - Customer Care Center</t>
  </si>
  <si>
    <t>Poor</t>
  </si>
  <si>
    <t>Average</t>
  </si>
  <si>
    <t>Good</t>
  </si>
  <si>
    <t>Data</t>
  </si>
  <si>
    <t>n/a</t>
  </si>
  <si>
    <t>Min Average</t>
  </si>
  <si>
    <t>Min Good</t>
  </si>
  <si>
    <t>Consolidate Data</t>
  </si>
  <si>
    <t>Dashboard Bullet Graphs</t>
  </si>
  <si>
    <t>in 000</t>
  </si>
  <si>
    <t>Actuals last 12 weeks</t>
  </si>
  <si>
    <t>Targets</t>
  </si>
  <si>
    <t>Dashboard Column Charts</t>
  </si>
  <si>
    <t>in %</t>
  </si>
  <si>
    <t>Dashboard Customer Satisfaction Scale</t>
  </si>
  <si>
    <t>X-Value</t>
  </si>
  <si>
    <t>Y-Value</t>
  </si>
  <si>
    <t>Actual 2</t>
  </si>
  <si>
    <t>school grades 1: excellent, ... 6: fail</t>
  </si>
  <si>
    <t>Week</t>
  </si>
  <si>
    <t>Date</t>
  </si>
  <si>
    <t>Targets and Average / Good Zone Definition</t>
  </si>
  <si>
    <t>Performance Data</t>
  </si>
  <si>
    <t>Selected Period</t>
  </si>
  <si>
    <t>Selected Calendar Week</t>
  </si>
  <si>
    <t>Displayed periods</t>
  </si>
  <si>
    <t>Control and Calculations</t>
  </si>
  <si>
    <t>www.cs-analytics.de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</si>
</sst>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d\,\ dd/mm"/>
    <numFmt numFmtId="165" formatCode="ddd\,\ dd/mm/yyyy"/>
    <numFmt numFmtId="166" formatCode="#,##0.0,"/>
    <numFmt numFmtId="167" formatCode="&quot;Week &quot;\ 0"/>
    <numFmt numFmtId="168" formatCode="&quot;Week &quot;0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protection hidden="1"/>
    </xf>
    <xf numFmtId="0" fontId="12" fillId="0" borderId="0" applyNumberFormat="0" applyFill="0" applyBorder="0" applyAlignment="0" applyProtection="0">
      <protection hidden="1"/>
    </xf>
  </cellStyleXfs>
  <cellXfs count="99">
    <xf numFmtId="0" fontId="0" fillId="0" borderId="0" xfId="0">
      <protection hidden="1"/>
    </xf>
    <xf numFmtId="0" fontId="7" fillId="0" borderId="5" xfId="0" applyFont="1" applyFill="1" applyBorder="1" applyAlignment="1" applyProtection="1">
      <alignment horizontal="left" vertical="center" wrapText="1" indent="2"/>
      <protection locked="0"/>
    </xf>
    <xf numFmtId="0" fontId="4" fillId="0" borderId="5" xfId="0" applyFont="1" applyFill="1" applyBorder="1" applyAlignment="1" applyProtection="1">
      <alignment horizontal="left" vertical="center" wrapText="1" indent="2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 indent="2"/>
      <protection locked="0"/>
    </xf>
    <xf numFmtId="164" fontId="5" fillId="0" borderId="2" xfId="0" applyNumberFormat="1" applyFont="1" applyFill="1" applyBorder="1" applyAlignment="1" applyProtection="1">
      <alignment horizontal="right" vertical="center" indent="1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 indent="1"/>
      <protection locked="0"/>
    </xf>
    <xf numFmtId="0" fontId="5" fillId="0" borderId="4" xfId="0" applyFont="1" applyFill="1" applyBorder="1" applyAlignment="1" applyProtection="1">
      <alignment horizontal="left" vertical="center" indent="1"/>
      <protection locked="0"/>
    </xf>
    <xf numFmtId="9" fontId="5" fillId="0" borderId="4" xfId="0" applyNumberFormat="1" applyFont="1" applyFill="1" applyBorder="1" applyAlignment="1" applyProtection="1">
      <alignment horizontal="right" vertical="center" indent="1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9" fontId="5" fillId="0" borderId="4" xfId="0" applyNumberFormat="1" applyFont="1" applyFill="1" applyBorder="1" applyAlignment="1" applyProtection="1">
      <alignment vertical="center"/>
      <protection locked="0"/>
    </xf>
    <xf numFmtId="4" fontId="5" fillId="0" borderId="4" xfId="0" applyNumberFormat="1" applyFont="1" applyFill="1" applyBorder="1" applyAlignment="1" applyProtection="1">
      <alignment horizontal="right" vertical="center" indent="1"/>
      <protection locked="0"/>
    </xf>
    <xf numFmtId="3" fontId="5" fillId="0" borderId="4" xfId="0" applyNumberFormat="1" applyFont="1" applyFill="1" applyBorder="1" applyAlignment="1" applyProtection="1">
      <alignment horizontal="right" vertical="center" indent="1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9" fontId="5" fillId="0" borderId="1" xfId="0" applyNumberFormat="1" applyFont="1" applyFill="1" applyBorder="1" applyAlignment="1" applyProtection="1">
      <alignment horizontal="right" vertical="center" indent="1"/>
      <protection locked="0"/>
    </xf>
    <xf numFmtId="4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9" fontId="5" fillId="0" borderId="9" xfId="0" applyNumberFormat="1" applyFont="1" applyFill="1" applyBorder="1" applyAlignment="1" applyProtection="1">
      <alignment vertical="center"/>
      <protection locked="0"/>
    </xf>
    <xf numFmtId="4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8" xfId="0" applyNumberFormat="1" applyFont="1" applyFill="1" applyBorder="1" applyAlignment="1" applyProtection="1">
      <alignment horizontal="left" vertical="top" wrapText="1" indent="1"/>
      <protection locked="0"/>
    </xf>
    <xf numFmtId="167" fontId="5" fillId="0" borderId="4" xfId="0" applyNumberFormat="1" applyFont="1" applyFill="1" applyBorder="1" applyAlignment="1" applyProtection="1">
      <alignment horizontal="left" vertical="center" indent="1"/>
      <protection locked="0"/>
    </xf>
    <xf numFmtId="167" fontId="5" fillId="0" borderId="9" xfId="0" applyNumberFormat="1" applyFont="1" applyFill="1" applyBorder="1" applyAlignment="1" applyProtection="1">
      <alignment horizontal="left" vertical="center" indent="1"/>
      <protection locked="0"/>
    </xf>
    <xf numFmtId="165" fontId="5" fillId="0" borderId="4" xfId="0" applyNumberFormat="1" applyFont="1" applyFill="1" applyBorder="1" applyAlignment="1" applyProtection="1">
      <alignment horizontal="left" vertical="center" indent="1"/>
      <protection locked="0"/>
    </xf>
    <xf numFmtId="165" fontId="5" fillId="0" borderId="9" xfId="0" applyNumberFormat="1" applyFont="1" applyFill="1" applyBorder="1" applyAlignment="1" applyProtection="1">
      <alignment horizontal="left" vertical="center" indent="1"/>
      <protection locked="0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Protection="1">
      <protection locked="0"/>
    </xf>
    <xf numFmtId="0" fontId="0" fillId="0" borderId="10" xfId="0" applyBorder="1">
      <protection hidden="1"/>
    </xf>
    <xf numFmtId="0" fontId="5" fillId="0" borderId="0" xfId="0" applyFont="1" applyProtection="1"/>
    <xf numFmtId="0" fontId="4" fillId="0" borderId="0" xfId="0" applyFont="1" applyBorder="1" applyAlignment="1" applyProtection="1">
      <alignment horizontal="left" vertical="center" wrapText="1" indent="2"/>
    </xf>
    <xf numFmtId="0" fontId="5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left" vertical="center" wrapText="1" indent="2"/>
    </xf>
    <xf numFmtId="0" fontId="4" fillId="0" borderId="5" xfId="0" applyFont="1" applyBorder="1" applyAlignment="1" applyProtection="1">
      <alignment horizontal="left" vertical="center" wrapText="1" indent="2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 indent="1"/>
    </xf>
    <xf numFmtId="9" fontId="2" fillId="0" borderId="0" xfId="0" applyNumberFormat="1" applyFont="1" applyBorder="1" applyProtection="1"/>
    <xf numFmtId="0" fontId="2" fillId="0" borderId="0" xfId="0" applyFont="1" applyBorder="1" applyProtection="1"/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Protection="1"/>
    <xf numFmtId="167" fontId="5" fillId="0" borderId="2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 indent="2"/>
    </xf>
    <xf numFmtId="0" fontId="5" fillId="0" borderId="12" xfId="0" applyFont="1" applyBorder="1" applyAlignment="1" applyProtection="1">
      <alignment horizontal="left" vertical="center" indent="2"/>
    </xf>
    <xf numFmtId="0" fontId="5" fillId="0" borderId="13" xfId="0" applyFont="1" applyBorder="1" applyAlignment="1" applyProtection="1">
      <alignment horizontal="left" vertical="center" indent="2"/>
    </xf>
    <xf numFmtId="3" fontId="5" fillId="0" borderId="11" xfId="0" applyNumberFormat="1" applyFont="1" applyFill="1" applyBorder="1" applyAlignment="1" applyProtection="1">
      <alignment vertical="center"/>
    </xf>
    <xf numFmtId="166" fontId="5" fillId="0" borderId="12" xfId="0" applyNumberFormat="1" applyFont="1" applyFill="1" applyBorder="1" applyAlignment="1" applyProtection="1">
      <alignment vertical="center"/>
    </xf>
    <xf numFmtId="9" fontId="5" fillId="0" borderId="12" xfId="0" applyNumberFormat="1" applyFont="1" applyFill="1" applyBorder="1" applyAlignment="1" applyProtection="1">
      <alignment vertical="center"/>
    </xf>
    <xf numFmtId="4" fontId="5" fillId="0" borderId="13" xfId="0" applyNumberFormat="1" applyFont="1" applyFill="1" applyBorder="1" applyAlignment="1" applyProtection="1">
      <alignment vertical="center"/>
    </xf>
    <xf numFmtId="9" fontId="5" fillId="0" borderId="11" xfId="0" applyNumberFormat="1" applyFont="1" applyFill="1" applyBorder="1" applyAlignment="1" applyProtection="1">
      <alignment vertic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5" fillId="0" borderId="11" xfId="0" applyFont="1" applyBorder="1" applyAlignment="1" applyProtection="1">
      <alignment horizontal="left" indent="2"/>
    </xf>
    <xf numFmtId="0" fontId="5" fillId="0" borderId="13" xfId="0" applyFont="1" applyBorder="1" applyAlignment="1" applyProtection="1">
      <alignment horizontal="left" indent="2"/>
    </xf>
    <xf numFmtId="0" fontId="5" fillId="0" borderId="14" xfId="0" applyFont="1" applyBorder="1" applyAlignment="1" applyProtection="1">
      <alignment horizontal="left" vertical="center" indent="2"/>
    </xf>
    <xf numFmtId="0" fontId="5" fillId="6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indent="2"/>
    </xf>
    <xf numFmtId="0" fontId="5" fillId="6" borderId="17" xfId="0" applyNumberFormat="1" applyFont="1" applyFill="1" applyBorder="1" applyAlignment="1" applyProtection="1">
      <alignment horizontal="center" vertical="center"/>
      <protection locked="0"/>
    </xf>
    <xf numFmtId="14" fontId="5" fillId="0" borderId="17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indent="2"/>
    </xf>
    <xf numFmtId="167" fontId="5" fillId="0" borderId="19" xfId="0" applyNumberFormat="1" applyFont="1" applyBorder="1" applyAlignment="1" applyProtection="1">
      <alignment horizontal="center" vertical="center"/>
    </xf>
    <xf numFmtId="0" fontId="2" fillId="0" borderId="14" xfId="0" applyFont="1" applyBorder="1" applyProtection="1"/>
    <xf numFmtId="0" fontId="2" fillId="0" borderId="16" xfId="0" applyFont="1" applyBorder="1" applyProtection="1"/>
    <xf numFmtId="9" fontId="2" fillId="0" borderId="11" xfId="0" applyNumberFormat="1" applyFont="1" applyFill="1" applyBorder="1" applyProtection="1"/>
    <xf numFmtId="9" fontId="2" fillId="0" borderId="12" xfId="0" applyNumberFormat="1" applyFont="1" applyFill="1" applyBorder="1" applyProtection="1"/>
    <xf numFmtId="9" fontId="2" fillId="0" borderId="13" xfId="0" applyNumberFormat="1" applyFont="1" applyFill="1" applyBorder="1" applyProtection="1"/>
    <xf numFmtId="0" fontId="2" fillId="0" borderId="20" xfId="0" applyFont="1" applyBorder="1" applyProtection="1"/>
    <xf numFmtId="0" fontId="2" fillId="0" borderId="9" xfId="0" applyFont="1" applyBorder="1" applyProtection="1"/>
    <xf numFmtId="0" fontId="2" fillId="0" borderId="21" xfId="0" applyFont="1" applyBorder="1" applyProtection="1"/>
    <xf numFmtId="0" fontId="2" fillId="0" borderId="11" xfId="0" applyFont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9" fontId="2" fillId="0" borderId="12" xfId="0" applyNumberFormat="1" applyFont="1" applyBorder="1" applyProtection="1"/>
    <xf numFmtId="9" fontId="2" fillId="0" borderId="13" xfId="0" applyNumberFormat="1" applyFont="1" applyBorder="1" applyProtection="1"/>
    <xf numFmtId="0" fontId="5" fillId="0" borderId="2" xfId="0" applyFont="1" applyBorder="1" applyAlignment="1" applyProtection="1">
      <alignment horizontal="right" vertical="center"/>
    </xf>
    <xf numFmtId="3" fontId="5" fillId="0" borderId="11" xfId="0" applyNumberFormat="1" applyFont="1" applyFill="1" applyBorder="1" applyAlignment="1" applyProtection="1">
      <alignment horizontal="right" vertical="center"/>
    </xf>
    <xf numFmtId="9" fontId="5" fillId="0" borderId="12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4" fontId="8" fillId="0" borderId="11" xfId="0" applyNumberFormat="1" applyFont="1" applyFill="1" applyBorder="1" applyProtection="1"/>
    <xf numFmtId="4" fontId="8" fillId="0" borderId="13" xfId="0" applyNumberFormat="1" applyFont="1" applyFill="1" applyBorder="1" applyProtection="1"/>
    <xf numFmtId="0" fontId="4" fillId="0" borderId="5" xfId="0" applyFont="1" applyBorder="1" applyAlignment="1" applyProtection="1">
      <alignment horizontal="left" vertical="center" wrapText="1" indent="1"/>
    </xf>
    <xf numFmtId="0" fontId="1" fillId="0" borderId="0" xfId="0" applyFont="1"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8" fontId="9" fillId="0" borderId="5" xfId="0" applyNumberFormat="1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 indent="2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12" fillId="0" borderId="5" xfId="1" applyBorder="1" applyAlignment="1" applyProtection="1">
      <alignment horizontal="left" vertic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F5F5F"/>
      <rgbColor rgb="00FFFF00"/>
      <rgbColor rgb="00FF00FF"/>
      <rgbColor rgb="00C0C0C0"/>
      <rgbColor rgb="00800000"/>
      <rgbColor rgb="00008000"/>
      <rgbColor rgb="00808080"/>
      <rgbColor rgb="00808000"/>
      <rgbColor rgb="00800080"/>
      <rgbColor rgb="00EAEAE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9696"/>
      <rgbColor rgb="00CCFFCC"/>
      <rgbColor rgb="00FFFF99"/>
      <rgbColor rgb="0099CCFF"/>
      <rgbColor rgb="00FF99CC"/>
      <rgbColor rgb="00EAEAEA"/>
      <rgbColor rgb="00E3E3E3"/>
      <rgbColor rgb="004D4D4D"/>
      <rgbColor rgb="00DDDDDD"/>
      <rgbColor rgb="0099CC00"/>
      <rgbColor rgb="00FFCC00"/>
      <rgbColor rgb="00FF9900"/>
      <rgbColor rgb="00FF6600"/>
      <rgbColor rgb="00666699"/>
      <rgbColor rgb="00969696"/>
      <rgbColor rgb="00F8F8F8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88764044943819E-2"/>
          <c:y val="0.15000073242545128"/>
          <c:w val="0.8848314606741573"/>
          <c:h val="0.440002148447990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Control!$F$22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dLbls>
            <c:numFmt formatCode="0%;;" sourceLinked="0"/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Control!$F$24:$F$26</c:f>
              <c:numCache>
                <c:formatCode>0%</c:formatCode>
                <c:ptCount val="3"/>
                <c:pt idx="0">
                  <c:v>0</c:v>
                </c:pt>
                <c:pt idx="1">
                  <c:v>0.68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C-4270-A75F-14D3433D4664}"/>
            </c:ext>
          </c:extLst>
        </c:ser>
        <c:ser>
          <c:idx val="1"/>
          <c:order val="1"/>
          <c:tx>
            <c:strRef>
              <c:f>Control!$G$22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Ref>
              <c:f>Control!$G$24:$G$26</c:f>
              <c:numCache>
                <c:formatCode>0%</c:formatCode>
                <c:ptCount val="3"/>
                <c:pt idx="0">
                  <c:v>0.35</c:v>
                </c:pt>
                <c:pt idx="1">
                  <c:v>0</c:v>
                </c:pt>
                <c:pt idx="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C-4270-A75F-14D3433D4664}"/>
            </c:ext>
          </c:extLst>
        </c:ser>
        <c:ser>
          <c:idx val="2"/>
          <c:order val="2"/>
          <c:tx>
            <c:strRef>
              <c:f>Control!$H$22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val>
            <c:numRef>
              <c:f>Control!$H$24:$H$26</c:f>
              <c:numCache>
                <c:formatCode>0%</c:formatCode>
                <c:ptCount val="3"/>
                <c:pt idx="0">
                  <c:v>0.35</c:v>
                </c:pt>
                <c:pt idx="1">
                  <c:v>1.9999999999999907E-2</c:v>
                </c:pt>
                <c:pt idx="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C-4270-A75F-14D3433D4664}"/>
            </c:ext>
          </c:extLst>
        </c:ser>
        <c:ser>
          <c:idx val="3"/>
          <c:order val="3"/>
          <c:tx>
            <c:strRef>
              <c:f>Control!$I$24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E3E3E3"/>
            </a:solidFill>
            <a:ln w="25400">
              <a:noFill/>
            </a:ln>
          </c:spPr>
          <c:invertIfNegative val="0"/>
          <c:val>
            <c:numRef>
              <c:f>Control!$I$24:$I$26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7C-4270-A75F-14D3433D4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6691520"/>
        <c:axId val="1"/>
      </c:barChart>
      <c:scatterChart>
        <c:scatterStyle val="lineMarker"/>
        <c:varyColors val="0"/>
        <c:ser>
          <c:idx val="4"/>
          <c:order val="4"/>
          <c:tx>
            <c:strRef>
              <c:f>Control!$B$25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Control!$C$25:$C$26</c:f>
              <c:numCache>
                <c:formatCode>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xVal>
          <c:yVal>
            <c:numRef>
              <c:f>Control!$D$25:$D$26</c:f>
              <c:numCache>
                <c:formatCode>General</c:formatCode>
                <c:ptCount val="2"/>
                <c:pt idx="0">
                  <c:v>1.2</c:v>
                </c:pt>
                <c:pt idx="1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7C-4270-A75F-14D3433D4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39669152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969696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96691520"/>
        <c:crosses val="autoZero"/>
        <c:crossBetween val="between"/>
      </c:valAx>
      <c:valAx>
        <c:axId val="3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3"/>
          <c:min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"/>
        <c:crosses val="max"/>
        <c:crossBetween val="midCat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88764044943819E-2"/>
          <c:y val="0.15000073242545128"/>
          <c:w val="0.8848314606741573"/>
          <c:h val="0.4400021484479904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Control!$F$30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dLbls>
            <c:numFmt formatCode="0%;;" sourceLinked="0"/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Control!$F$32:$F$34</c:f>
              <c:numCache>
                <c:formatCode>0%</c:formatCode>
                <c:ptCount val="3"/>
                <c:pt idx="0">
                  <c:v>0</c:v>
                </c:pt>
                <c:pt idx="1">
                  <c:v>0.84001098637003468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5-4345-B2E2-51771A5215C0}"/>
            </c:ext>
          </c:extLst>
        </c:ser>
        <c:ser>
          <c:idx val="1"/>
          <c:order val="1"/>
          <c:tx>
            <c:strRef>
              <c:f>Control!$G$30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808080"/>
            </a:solidFill>
            <a:ln w="25400">
              <a:noFill/>
            </a:ln>
          </c:spPr>
          <c:invertIfNegative val="0"/>
          <c:val>
            <c:numRef>
              <c:f>Control!$G$32:$G$34</c:f>
              <c:numCache>
                <c:formatCode>0%</c:formatCode>
                <c:ptCount val="3"/>
                <c:pt idx="0">
                  <c:v>0.7</c:v>
                </c:pt>
                <c:pt idx="1">
                  <c:v>0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5-4345-B2E2-51771A5215C0}"/>
            </c:ext>
          </c:extLst>
        </c:ser>
        <c:ser>
          <c:idx val="2"/>
          <c:order val="2"/>
          <c:tx>
            <c:strRef>
              <c:f>Control!$H$30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val>
            <c:numRef>
              <c:f>Control!$H$32:$H$34</c:f>
              <c:numCache>
                <c:formatCode>0%</c:formatCode>
                <c:ptCount val="3"/>
                <c:pt idx="0">
                  <c:v>0.20000000000000007</c:v>
                </c:pt>
                <c:pt idx="1">
                  <c:v>5.9989013629965338E-2</c:v>
                </c:pt>
                <c:pt idx="2">
                  <c:v>0.20000000000000007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5-4345-B2E2-51771A5215C0}"/>
            </c:ext>
          </c:extLst>
        </c:ser>
        <c:ser>
          <c:idx val="3"/>
          <c:order val="3"/>
          <c:tx>
            <c:strRef>
              <c:f>Control!$I$32</c:f>
              <c:strCache>
                <c:ptCount val="1"/>
                <c:pt idx="0">
                  <c:v>0%</c:v>
                </c:pt>
              </c:strCache>
            </c:strRef>
          </c:tx>
          <c:spPr>
            <a:solidFill>
              <a:srgbClr val="E3E3E3"/>
            </a:solidFill>
            <a:ln w="25400">
              <a:noFill/>
            </a:ln>
          </c:spPr>
          <c:invertIfNegative val="0"/>
          <c:val>
            <c:numRef>
              <c:f>Control!$I$32:$I$34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5-4345-B2E2-51771A521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146992"/>
        <c:axId val="1"/>
      </c:barChart>
      <c:scatterChart>
        <c:scatterStyle val="lineMarker"/>
        <c:varyColors val="0"/>
        <c:ser>
          <c:idx val="4"/>
          <c:order val="4"/>
          <c:tx>
            <c:strRef>
              <c:f>Control!$B$33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Control!$C$33:$C$34</c:f>
              <c:numCache>
                <c:formatCode>0%</c:formatCode>
                <c:ptCount val="2"/>
                <c:pt idx="0">
                  <c:v>0.85</c:v>
                </c:pt>
                <c:pt idx="1">
                  <c:v>0.85</c:v>
                </c:pt>
              </c:numCache>
            </c:numRef>
          </c:xVal>
          <c:yVal>
            <c:numRef>
              <c:f>Control!$D$33:$D$34</c:f>
              <c:numCache>
                <c:formatCode>General</c:formatCode>
                <c:ptCount val="2"/>
                <c:pt idx="0">
                  <c:v>1.2</c:v>
                </c:pt>
                <c:pt idx="1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D5-4345-B2E2-51771A521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catAx>
        <c:axId val="39514699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95146992"/>
        <c:crosses val="autoZero"/>
        <c:crossBetween val="between"/>
      </c:valAx>
      <c:valAx>
        <c:axId val="3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3"/>
          <c:min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"/>
        <c:crosses val="max"/>
        <c:crossBetween val="midCat"/>
      </c:valAx>
      <c:spPr>
        <a:solidFill>
          <a:srgbClr val="E3E3E3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898876404494381E-2"/>
          <c:y val="0.40833665638555"/>
          <c:w val="0.9466292134831461"/>
          <c:h val="0.33333604602902039"/>
        </c:manualLayout>
      </c:layout>
      <c:scatterChart>
        <c:scatterStyle val="lineMarker"/>
        <c:varyColors val="0"/>
        <c:ser>
          <c:idx val="6"/>
          <c:order val="0"/>
          <c:tx>
            <c:strRef>
              <c:f>Control!$C$38</c:f>
              <c:strCache>
                <c:ptCount val="1"/>
                <c:pt idx="0">
                  <c:v>Target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20"/>
            <c:spPr>
              <a:solidFill>
                <a:schemeClr val="tx1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322929976645388E-2"/>
                  <c:y val="-0.47323957766475166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A2-4837-A6A6-2E9B7E482E5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/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Control!$C$39</c:f>
              <c:numCache>
                <c:formatCode>#,##0.00</c:formatCode>
                <c:ptCount val="1"/>
                <c:pt idx="0">
                  <c:v>2.21</c:v>
                </c:pt>
              </c:numCache>
            </c:numRef>
          </c:xVal>
          <c:yVal>
            <c:numRef>
              <c:f>Control!$C$40</c:f>
              <c:numCache>
                <c:formatCode>#,##0.00</c:formatCode>
                <c:ptCount val="1"/>
                <c:pt idx="0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A2-4837-A6A6-2E9B7E482E54}"/>
            </c:ext>
          </c:extLst>
        </c:ser>
        <c:ser>
          <c:idx val="0"/>
          <c:order val="1"/>
          <c:tx>
            <c:strRef>
              <c:f>Control!$D$38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Control!$D$39:$E$39</c:f>
              <c:numCache>
                <c:formatCode>#,##0.00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Control!$D$40:$E$40</c:f>
              <c:numCache>
                <c:formatCode>#,##0.00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A2-4837-A6A6-2E9B7E482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681656"/>
        <c:axId val="1"/>
      </c:scatterChart>
      <c:valAx>
        <c:axId val="393681656"/>
        <c:scaling>
          <c:orientation val="minMax"/>
          <c:max val="6"/>
          <c:min val="1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#,##0.00" sourceLinked="1"/>
        <c:majorTickMark val="out"/>
        <c:minorTickMark val="none"/>
        <c:tickLblPos val="nextTo"/>
        <c:crossAx val="393681656"/>
        <c:crosses val="autoZero"/>
        <c:crossBetween val="midCat"/>
      </c:valAx>
      <c:spPr>
        <a:gradFill rotWithShape="0">
          <a:gsLst>
            <a:gs pos="0">
              <a:srgbClr val="008000"/>
            </a:gs>
            <a:gs pos="100000">
              <a:srgbClr val="FF0000"/>
            </a:gs>
          </a:gsLst>
          <a:lin ang="0" scaled="1"/>
        </a:gra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14606741573038E-2"/>
          <c:y val="6.8750000000000006E-2"/>
          <c:w val="0.898876404494382"/>
          <c:h val="0.756249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Control!$B$50</c:f>
              <c:strCache>
                <c:ptCount val="1"/>
                <c:pt idx="0">
                  <c:v>Service Level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6F-4604-9051-C2B184FA45E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6F-4604-9051-C2B184FA45EF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6F-4604-9051-C2B184FA45E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6F-4604-9051-C2B184FA45EF}"/>
                </c:ext>
              </c:extLst>
            </c:dLbl>
            <c:numFmt formatCode="0%;;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Control!$D$45:$O$45</c:f>
              <c:numCache>
                <c:formatCode>"Week "\ 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Control!$D$50:$O$50</c:f>
              <c:numCache>
                <c:formatCode>0%</c:formatCode>
                <c:ptCount val="12"/>
                <c:pt idx="0">
                  <c:v>0.78</c:v>
                </c:pt>
                <c:pt idx="1">
                  <c:v>0.53</c:v>
                </c:pt>
                <c:pt idx="2">
                  <c:v>0.67</c:v>
                </c:pt>
                <c:pt idx="3">
                  <c:v>0.59</c:v>
                </c:pt>
                <c:pt idx="4">
                  <c:v>0.51</c:v>
                </c:pt>
                <c:pt idx="5">
                  <c:v>0.59</c:v>
                </c:pt>
                <c:pt idx="6">
                  <c:v>0.69</c:v>
                </c:pt>
                <c:pt idx="7">
                  <c:v>0.66</c:v>
                </c:pt>
                <c:pt idx="8">
                  <c:v>0.74</c:v>
                </c:pt>
                <c:pt idx="9">
                  <c:v>0.62</c:v>
                </c:pt>
                <c:pt idx="10">
                  <c:v>0.65</c:v>
                </c:pt>
                <c:pt idx="1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6F-4604-9051-C2B184FA4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7004624"/>
        <c:axId val="1"/>
      </c:barChart>
      <c:lineChart>
        <c:grouping val="standard"/>
        <c:varyColors val="0"/>
        <c:ser>
          <c:idx val="1"/>
          <c:order val="1"/>
          <c:tx>
            <c:strRef>
              <c:f>Control!$B$56</c:f>
              <c:strCache>
                <c:ptCount val="1"/>
                <c:pt idx="0">
                  <c:v>Service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Control!$D$56:$O$56</c:f>
              <c:numCache>
                <c:formatCode>0%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6F-4604-9051-C2B184FA4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4624"/>
        <c:axId val="1"/>
      </c:lineChart>
      <c:catAx>
        <c:axId val="39700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97004624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14606741573038E-2"/>
          <c:y val="7.1874999999999994E-2"/>
          <c:w val="0.898876404494382"/>
          <c:h val="0.7531250000000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Control!$B$51</c:f>
              <c:strCache>
                <c:ptCount val="1"/>
                <c:pt idx="0">
                  <c:v>Availability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dLbls>
            <c:numFmt formatCode="0%;;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Control!$D$45:$O$45</c:f>
              <c:numCache>
                <c:formatCode>"Week "\ 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Control!$D$51:$O$51</c:f>
              <c:numCache>
                <c:formatCode>0%</c:formatCode>
                <c:ptCount val="12"/>
                <c:pt idx="0">
                  <c:v>0.81999821205077772</c:v>
                </c:pt>
                <c:pt idx="1">
                  <c:v>0.92001832807249773</c:v>
                </c:pt>
                <c:pt idx="2">
                  <c:v>0.87997531626041348</c:v>
                </c:pt>
                <c:pt idx="3">
                  <c:v>0.9200155561317086</c:v>
                </c:pt>
                <c:pt idx="4">
                  <c:v>0.8600210328222726</c:v>
                </c:pt>
                <c:pt idx="5">
                  <c:v>0.94997880457821116</c:v>
                </c:pt>
                <c:pt idx="6">
                  <c:v>0.92001426194437841</c:v>
                </c:pt>
                <c:pt idx="7">
                  <c:v>0.86000629326620515</c:v>
                </c:pt>
                <c:pt idx="8">
                  <c:v>0.83000166306336276</c:v>
                </c:pt>
                <c:pt idx="9">
                  <c:v>0.83001089066717171</c:v>
                </c:pt>
                <c:pt idx="10">
                  <c:v>0.91998710887144031</c:v>
                </c:pt>
                <c:pt idx="11">
                  <c:v>0.84001098637003468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9E-471D-9867-BF7EFFBA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7008888"/>
        <c:axId val="1"/>
      </c:barChart>
      <c:lineChart>
        <c:grouping val="standard"/>
        <c:varyColors val="0"/>
        <c:ser>
          <c:idx val="1"/>
          <c:order val="1"/>
          <c:tx>
            <c:strRef>
              <c:f>Control!$B$57</c:f>
              <c:strCache>
                <c:ptCount val="1"/>
                <c:pt idx="0">
                  <c:v>Availability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Control!$D$57:$O$57</c:f>
              <c:numCache>
                <c:formatCode>0%</c:formatCode>
                <c:ptCount val="12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9E-471D-9867-BF7EFFBA1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8888"/>
        <c:axId val="1"/>
      </c:lineChart>
      <c:catAx>
        <c:axId val="39700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97008888"/>
        <c:crosses val="autoZero"/>
        <c:crossBetween val="between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9662921348315E-2"/>
          <c:y val="0.13000042317846086"/>
          <c:w val="0.9044943820224719"/>
          <c:h val="0.69500229658792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Control!$B$47</c:f>
              <c:strCache>
                <c:ptCount val="1"/>
                <c:pt idx="0">
                  <c:v>Incoming Calls in 000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Control!$D$45:$O$45</c:f>
              <c:numCache>
                <c:formatCode>"Week "\ 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Control!$D$47:$O$47</c:f>
              <c:numCache>
                <c:formatCode>#,##0.0,</c:formatCode>
                <c:ptCount val="12"/>
                <c:pt idx="0">
                  <c:v>22372</c:v>
                </c:pt>
                <c:pt idx="1">
                  <c:v>19642</c:v>
                </c:pt>
                <c:pt idx="2">
                  <c:v>19446</c:v>
                </c:pt>
                <c:pt idx="3">
                  <c:v>23142</c:v>
                </c:pt>
                <c:pt idx="4">
                  <c:v>18067</c:v>
                </c:pt>
                <c:pt idx="5">
                  <c:v>21231</c:v>
                </c:pt>
                <c:pt idx="6">
                  <c:v>33656</c:v>
                </c:pt>
                <c:pt idx="7">
                  <c:v>31780</c:v>
                </c:pt>
                <c:pt idx="8">
                  <c:v>30065</c:v>
                </c:pt>
                <c:pt idx="9">
                  <c:v>21119</c:v>
                </c:pt>
                <c:pt idx="10">
                  <c:v>34132</c:v>
                </c:pt>
                <c:pt idx="11">
                  <c:v>29127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E-4571-9708-DC51D334A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6690208"/>
        <c:axId val="1"/>
      </c:barChart>
      <c:barChart>
        <c:barDir val="col"/>
        <c:grouping val="clustered"/>
        <c:varyColors val="0"/>
        <c:ser>
          <c:idx val="1"/>
          <c:order val="1"/>
          <c:tx>
            <c:strRef>
              <c:f>Control!$B$48</c:f>
              <c:strCache>
                <c:ptCount val="1"/>
                <c:pt idx="0">
                  <c:v>Handled Calls in 000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invertIfNegative val="0"/>
          <c:cat>
            <c:numRef>
              <c:f>Control!$D$45:$O$45</c:f>
              <c:numCache>
                <c:formatCode>"Week "\ 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Control!$D$48:$O$48</c:f>
              <c:numCache>
                <c:formatCode>#,##0.0,</c:formatCode>
                <c:ptCount val="12"/>
                <c:pt idx="0">
                  <c:v>18345</c:v>
                </c:pt>
                <c:pt idx="1">
                  <c:v>18071</c:v>
                </c:pt>
                <c:pt idx="2">
                  <c:v>17112</c:v>
                </c:pt>
                <c:pt idx="3">
                  <c:v>21291</c:v>
                </c:pt>
                <c:pt idx="4">
                  <c:v>15538</c:v>
                </c:pt>
                <c:pt idx="5">
                  <c:v>20169</c:v>
                </c:pt>
                <c:pt idx="6">
                  <c:v>30964</c:v>
                </c:pt>
                <c:pt idx="7">
                  <c:v>27331</c:v>
                </c:pt>
                <c:pt idx="8">
                  <c:v>24954</c:v>
                </c:pt>
                <c:pt idx="9">
                  <c:v>17529</c:v>
                </c:pt>
                <c:pt idx="10">
                  <c:v>31401</c:v>
                </c:pt>
                <c:pt idx="11">
                  <c:v>24467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E-4571-9708-DC51D334A15E}"/>
            </c:ext>
          </c:extLst>
        </c:ser>
        <c:ser>
          <c:idx val="2"/>
          <c:order val="2"/>
          <c:tx>
            <c:strRef>
              <c:f>Control!$B$49</c:f>
              <c:strCache>
                <c:ptCount val="1"/>
                <c:pt idx="0">
                  <c:v>Scale Dummy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Control!$D$45:$O$45</c:f>
              <c:numCache>
                <c:formatCode>"Week "\ 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Control!$D$49:$O$49</c:f>
              <c:numCache>
                <c:formatCode>#,##0.0,</c:formatCode>
                <c:ptCount val="12"/>
                <c:pt idx="11">
                  <c:v>34132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E-4571-9708-DC51D334A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"/>
        <c:axId val="4"/>
      </c:barChart>
      <c:catAx>
        <c:axId val="3966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,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966902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&quot;Week &quot;\ 0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#,##0.0,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5.8988764044943819E-2"/>
          <c:y val="2.3333333333333331E-2"/>
          <c:w val="0.8735955056179775"/>
          <c:h val="6.666699475065616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606741573033713E-2"/>
          <c:y val="9.0624999999999997E-2"/>
          <c:w val="0.9213483146067416"/>
          <c:h val="0.73958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Control!$B$52</c:f>
              <c:strCache>
                <c:ptCount val="1"/>
                <c:pt idx="0">
                  <c:v>Customer satisfaction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Control!$D$45:$O$45</c:f>
              <c:numCache>
                <c:formatCode>"Week "\ 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</c:numCache>
            </c:numRef>
          </c:cat>
          <c:val>
            <c:numRef>
              <c:f>Control!$D$52:$O$52</c:f>
              <c:numCache>
                <c:formatCode>#,##0.00</c:formatCode>
                <c:ptCount val="12"/>
                <c:pt idx="0">
                  <c:v>2.0099999999999998</c:v>
                </c:pt>
                <c:pt idx="1">
                  <c:v>3.09</c:v>
                </c:pt>
                <c:pt idx="2">
                  <c:v>3.47</c:v>
                </c:pt>
                <c:pt idx="3">
                  <c:v>2.71</c:v>
                </c:pt>
                <c:pt idx="4">
                  <c:v>2.08</c:v>
                </c:pt>
                <c:pt idx="5">
                  <c:v>2.66</c:v>
                </c:pt>
                <c:pt idx="6">
                  <c:v>2.4500000000000002</c:v>
                </c:pt>
                <c:pt idx="7">
                  <c:v>2.02</c:v>
                </c:pt>
                <c:pt idx="8">
                  <c:v>2.69</c:v>
                </c:pt>
                <c:pt idx="9">
                  <c:v>3.37</c:v>
                </c:pt>
                <c:pt idx="10">
                  <c:v>2.0299999999999998</c:v>
                </c:pt>
                <c:pt idx="11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3-47D0-90FF-5C9EA8B61512}"/>
            </c:ext>
          </c:extLst>
        </c:ser>
        <c:ser>
          <c:idx val="1"/>
          <c:order val="1"/>
          <c:tx>
            <c:strRef>
              <c:f>Control!$B$58</c:f>
              <c:strCache>
                <c:ptCount val="1"/>
                <c:pt idx="0">
                  <c:v>Customer satisfaction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Control!$D$58:$O$58</c:f>
              <c:numCache>
                <c:formatCode>#,##0.00</c:formatCode>
                <c:ptCount val="12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3-47D0-90FF-5C9EA8B61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6592"/>
        <c:axId val="1"/>
      </c:lineChart>
      <c:catAx>
        <c:axId val="39700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Weeks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970065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 orientation="portrait"/>
  </c:printSettings>
</c:chartSpace>
</file>

<file path=xl/ctrlProps/ctrlProp1.xml><?xml version="1.0" encoding="utf-8"?>
<formControlPr xmlns="http://schemas.microsoft.com/office/spreadsheetml/2009/9/main" objectType="Spin" dx="16" fmlaLink="Control!$C$4" max="52" min="1" page="10" val="18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85725</xdr:rowOff>
    </xdr:from>
    <xdr:to>
      <xdr:col>5</xdr:col>
      <xdr:colOff>0</xdr:colOff>
      <xdr:row>10</xdr:row>
      <xdr:rowOff>85725</xdr:rowOff>
    </xdr:to>
    <xdr:graphicFrame macro="">
      <xdr:nvGraphicFramePr>
        <xdr:cNvPr id="5495770" name="Bullet Graph 1">
          <a:extLst>
            <a:ext uri="{FF2B5EF4-FFF2-40B4-BE49-F238E27FC236}">
              <a16:creationId xmlns:a16="http://schemas.microsoft.com/office/drawing/2014/main" id="{00000000-0008-0000-0000-0000DA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85725</xdr:rowOff>
    </xdr:from>
    <xdr:to>
      <xdr:col>10</xdr:col>
      <xdr:colOff>0</xdr:colOff>
      <xdr:row>10</xdr:row>
      <xdr:rowOff>85725</xdr:rowOff>
    </xdr:to>
    <xdr:graphicFrame macro="">
      <xdr:nvGraphicFramePr>
        <xdr:cNvPr id="5495771" name="Bullet Graph 2">
          <a:extLst>
            <a:ext uri="{FF2B5EF4-FFF2-40B4-BE49-F238E27FC236}">
              <a16:creationId xmlns:a16="http://schemas.microsoft.com/office/drawing/2014/main" id="{00000000-0008-0000-0000-0000DB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20</xdr:col>
      <xdr:colOff>0</xdr:colOff>
      <xdr:row>10</xdr:row>
      <xdr:rowOff>0</xdr:rowOff>
    </xdr:to>
    <xdr:graphicFrame macro="">
      <xdr:nvGraphicFramePr>
        <xdr:cNvPr id="5495765" name="Bar Chart">
          <a:extLst>
            <a:ext uri="{FF2B5EF4-FFF2-40B4-BE49-F238E27FC236}">
              <a16:creationId xmlns:a16="http://schemas.microsoft.com/office/drawing/2014/main" id="{00000000-0008-0000-0000-0000D5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5</xdr:col>
      <xdr:colOff>0</xdr:colOff>
      <xdr:row>28</xdr:row>
      <xdr:rowOff>0</xdr:rowOff>
    </xdr:to>
    <xdr:graphicFrame macro="">
      <xdr:nvGraphicFramePr>
        <xdr:cNvPr id="5495768" name="Column Chart 1">
          <a:extLst>
            <a:ext uri="{FF2B5EF4-FFF2-40B4-BE49-F238E27FC236}">
              <a16:creationId xmlns:a16="http://schemas.microsoft.com/office/drawing/2014/main" id="{00000000-0008-0000-0000-0000D8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12</xdr:row>
      <xdr:rowOff>0</xdr:rowOff>
    </xdr:from>
    <xdr:to>
      <xdr:col>10</xdr:col>
      <xdr:colOff>0</xdr:colOff>
      <xdr:row>28</xdr:row>
      <xdr:rowOff>0</xdr:rowOff>
    </xdr:to>
    <xdr:graphicFrame macro="">
      <xdr:nvGraphicFramePr>
        <xdr:cNvPr id="5495767" name="Column Chart 2">
          <a:extLst>
            <a:ext uri="{FF2B5EF4-FFF2-40B4-BE49-F238E27FC236}">
              <a16:creationId xmlns:a16="http://schemas.microsoft.com/office/drawing/2014/main" id="{00000000-0008-0000-0000-0000D7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12</xdr:row>
      <xdr:rowOff>0</xdr:rowOff>
    </xdr:from>
    <xdr:to>
      <xdr:col>15</xdr:col>
      <xdr:colOff>0</xdr:colOff>
      <xdr:row>28</xdr:row>
      <xdr:rowOff>0</xdr:rowOff>
    </xdr:to>
    <xdr:graphicFrame macro="">
      <xdr:nvGraphicFramePr>
        <xdr:cNvPr id="5495769" name="Column Chart 3">
          <a:extLst>
            <a:ext uri="{FF2B5EF4-FFF2-40B4-BE49-F238E27FC236}">
              <a16:creationId xmlns:a16="http://schemas.microsoft.com/office/drawing/2014/main" id="{00000000-0008-0000-0000-0000D9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20</xdr:col>
      <xdr:colOff>0</xdr:colOff>
      <xdr:row>28</xdr:row>
      <xdr:rowOff>0</xdr:rowOff>
    </xdr:to>
    <xdr:graphicFrame macro="">
      <xdr:nvGraphicFramePr>
        <xdr:cNvPr id="5495766" name="XY Scatter Chart">
          <a:extLst>
            <a:ext uri="{FF2B5EF4-FFF2-40B4-BE49-F238E27FC236}">
              <a16:creationId xmlns:a16="http://schemas.microsoft.com/office/drawing/2014/main" id="{00000000-0008-0000-0000-0000D6DB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609600</xdr:colOff>
          <xdr:row>1</xdr:row>
          <xdr:rowOff>0</xdr:rowOff>
        </xdr:from>
        <xdr:to>
          <xdr:col>17</xdr:col>
          <xdr:colOff>9525</xdr:colOff>
          <xdr:row>1</xdr:row>
          <xdr:rowOff>323850</xdr:rowOff>
        </xdr:to>
        <xdr:sp macro="" textlink="">
          <xdr:nvSpPr>
            <xdr:cNvPr id="2083630" name="Spinner" hidden="1">
              <a:extLst>
                <a:ext uri="{63B3BB69-23CF-44E3-9099-C40C66FF867C}">
                  <a14:compatExt spid="_x0000_s2083630"/>
                </a:ext>
                <a:ext uri="{FF2B5EF4-FFF2-40B4-BE49-F238E27FC236}">
                  <a16:creationId xmlns:a16="http://schemas.microsoft.com/office/drawing/2014/main" id="{00000000-0008-0000-0000-00002ECB1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-analytics.de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T28"/>
  <sheetViews>
    <sheetView showGridLines="0" tabSelected="1" zoomScaleNormal="100" workbookViewId="0"/>
  </sheetViews>
  <sheetFormatPr baseColWidth="10" defaultColWidth="10.7109375" defaultRowHeight="15" customHeight="1" x14ac:dyDescent="0.2"/>
  <cols>
    <col min="1" max="1" width="1.7109375" style="86" customWidth="1"/>
    <col min="2" max="5" width="12.7109375" style="86" customWidth="1"/>
    <col min="6" max="6" width="2.7109375" style="86" customWidth="1"/>
    <col min="7" max="10" width="12.7109375" style="86" customWidth="1"/>
    <col min="11" max="11" width="2.7109375" style="86" customWidth="1"/>
    <col min="12" max="15" width="12.7109375" style="86" customWidth="1"/>
    <col min="16" max="16" width="2.7109375" style="86" customWidth="1"/>
    <col min="17" max="20" width="12.7109375" style="86" customWidth="1"/>
    <col min="21" max="21" width="1.7109375" style="86" customWidth="1"/>
    <col min="22" max="16384" width="10.7109375" style="86"/>
  </cols>
  <sheetData>
    <row r="1" spans="1:20" ht="15" customHeight="1" x14ac:dyDescent="0.25">
      <c r="A1" s="85"/>
    </row>
    <row r="2" spans="1:20" ht="24.95" customHeight="1" thickBot="1" x14ac:dyDescent="0.25">
      <c r="B2" s="93" t="s">
        <v>14</v>
      </c>
      <c r="C2" s="93"/>
      <c r="D2" s="93"/>
      <c r="E2" s="93"/>
      <c r="F2" s="93"/>
      <c r="G2" s="93"/>
      <c r="H2" s="93"/>
      <c r="I2" s="93"/>
      <c r="J2" s="93"/>
      <c r="K2" s="87"/>
      <c r="L2" s="98" t="s">
        <v>42</v>
      </c>
      <c r="M2" s="87"/>
      <c r="N2" s="87"/>
      <c r="O2" s="87"/>
      <c r="P2" s="87"/>
      <c r="Q2" s="87"/>
      <c r="R2" s="92">
        <f>Control!$C$6</f>
        <v>42128</v>
      </c>
      <c r="S2" s="92"/>
      <c r="T2" s="91">
        <f>Control!$C$7</f>
        <v>19</v>
      </c>
    </row>
    <row r="4" spans="1:20" ht="15" customHeight="1" x14ac:dyDescent="0.2">
      <c r="B4" s="94" t="str">
        <f>"Service Level "&amp;TEXT($T$2,"W 0")</f>
        <v>Service Level W 19</v>
      </c>
      <c r="C4" s="94"/>
      <c r="D4" s="94"/>
      <c r="E4" s="94"/>
      <c r="F4" s="88"/>
      <c r="G4" s="94" t="str">
        <f>"Availability "&amp;TEXT($T$2,"W 0")</f>
        <v>Availability W 19</v>
      </c>
      <c r="H4" s="94"/>
      <c r="I4" s="94"/>
      <c r="J4" s="94"/>
      <c r="K4" s="88"/>
      <c r="L4" s="94" t="str">
        <f>"Calls incoming "&amp;TEXT($T$2,"W 0")</f>
        <v>Calls incoming W 19</v>
      </c>
      <c r="M4" s="94"/>
      <c r="N4" s="94" t="str">
        <f>"Calls handled "&amp;TEXT($T$2,"W 0")</f>
        <v>Calls handled W 19</v>
      </c>
      <c r="O4" s="94"/>
      <c r="P4" s="88"/>
      <c r="Q4" s="94" t="str">
        <f>"Customer Satisfaction "&amp;TEXT($T$2,"W 0")</f>
        <v>Customer Satisfaction W 19</v>
      </c>
      <c r="R4" s="94"/>
      <c r="S4" s="94"/>
      <c r="T4" s="94"/>
    </row>
    <row r="5" spans="1:20" ht="15" customHeight="1" x14ac:dyDescent="0.2">
      <c r="B5" s="89"/>
      <c r="C5" s="89"/>
      <c r="D5" s="89"/>
      <c r="E5" s="89"/>
      <c r="F5" s="88"/>
      <c r="G5" s="89"/>
      <c r="H5" s="89"/>
      <c r="I5" s="89"/>
      <c r="J5" s="89"/>
      <c r="K5" s="88"/>
      <c r="P5" s="88"/>
      <c r="Q5" s="95" t="s">
        <v>33</v>
      </c>
      <c r="R5" s="95"/>
      <c r="S5" s="95"/>
      <c r="T5" s="95"/>
    </row>
    <row r="6" spans="1:20" ht="15" customHeight="1" x14ac:dyDescent="0.2">
      <c r="B6" s="89"/>
      <c r="C6" s="89"/>
      <c r="D6" s="89"/>
      <c r="E6" s="89"/>
      <c r="F6" s="88"/>
      <c r="G6" s="89"/>
      <c r="H6" s="89"/>
      <c r="I6" s="89"/>
      <c r="J6" s="89"/>
      <c r="K6" s="88"/>
      <c r="P6" s="88"/>
      <c r="Q6" s="90"/>
      <c r="R6" s="90"/>
      <c r="S6" s="90"/>
      <c r="T6" s="90"/>
    </row>
    <row r="7" spans="1:20" ht="15" customHeight="1" x14ac:dyDescent="0.25">
      <c r="B7" s="88"/>
      <c r="C7" s="88"/>
      <c r="D7" s="88"/>
      <c r="E7" s="88"/>
      <c r="F7" s="88"/>
      <c r="G7" s="88"/>
      <c r="H7" s="88"/>
      <c r="I7" s="88"/>
      <c r="J7" s="88"/>
      <c r="K7" s="88"/>
      <c r="L7" s="97">
        <f>Control!$F$12</f>
        <v>29127</v>
      </c>
      <c r="M7" s="97"/>
      <c r="N7" s="97">
        <f>Control!$F$13</f>
        <v>24467</v>
      </c>
      <c r="O7" s="97"/>
      <c r="P7" s="88"/>
      <c r="Q7" s="85"/>
      <c r="R7" s="88"/>
      <c r="S7" s="88"/>
      <c r="T7" s="88"/>
    </row>
    <row r="8" spans="1:20" ht="15" customHeight="1" x14ac:dyDescent="0.25">
      <c r="B8" s="88"/>
      <c r="C8" s="88"/>
      <c r="D8" s="88"/>
      <c r="E8" s="88"/>
      <c r="F8" s="88"/>
      <c r="G8" s="88"/>
      <c r="H8" s="88"/>
      <c r="I8" s="88"/>
      <c r="J8" s="88"/>
      <c r="K8" s="88"/>
      <c r="L8" s="97"/>
      <c r="M8" s="97"/>
      <c r="N8" s="97"/>
      <c r="O8" s="97"/>
      <c r="P8" s="88"/>
      <c r="Q8" s="85"/>
      <c r="R8" s="88"/>
      <c r="S8" s="88"/>
      <c r="T8" s="88"/>
    </row>
    <row r="9" spans="1:20" ht="15" customHeight="1" x14ac:dyDescent="0.25">
      <c r="B9" s="88"/>
      <c r="C9" s="88"/>
      <c r="D9" s="88"/>
      <c r="E9" s="88"/>
      <c r="F9" s="88"/>
      <c r="G9" s="88"/>
      <c r="H9" s="88"/>
      <c r="I9" s="88"/>
      <c r="J9" s="88"/>
      <c r="K9" s="88"/>
      <c r="L9" s="97"/>
      <c r="M9" s="97"/>
      <c r="N9" s="97"/>
      <c r="O9" s="97"/>
      <c r="P9" s="88"/>
      <c r="Q9" s="85"/>
      <c r="R9" s="88"/>
      <c r="S9" s="88"/>
      <c r="T9" s="88"/>
    </row>
    <row r="10" spans="1:20" ht="15" customHeight="1" x14ac:dyDescent="0.2">
      <c r="B10" s="88"/>
      <c r="C10" s="88"/>
      <c r="D10" s="88"/>
      <c r="E10" s="88"/>
      <c r="F10" s="88"/>
      <c r="G10" s="88"/>
      <c r="H10" s="88"/>
      <c r="I10" s="88"/>
      <c r="J10" s="88"/>
      <c r="K10" s="88"/>
      <c r="P10" s="88"/>
      <c r="Q10" s="96"/>
      <c r="R10" s="96"/>
      <c r="S10" s="96"/>
      <c r="T10" s="96"/>
    </row>
    <row r="11" spans="1:20" ht="15" customHeight="1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ht="15" customHeight="1" x14ac:dyDescent="0.2">
      <c r="B12" s="94" t="s">
        <v>4</v>
      </c>
      <c r="C12" s="94"/>
      <c r="D12" s="94"/>
      <c r="E12" s="94"/>
      <c r="F12" s="88"/>
      <c r="G12" s="94" t="s">
        <v>5</v>
      </c>
      <c r="H12" s="94"/>
      <c r="I12" s="94"/>
      <c r="J12" s="94"/>
      <c r="K12" s="88"/>
      <c r="L12" s="94" t="s">
        <v>7</v>
      </c>
      <c r="M12" s="94"/>
      <c r="N12" s="94"/>
      <c r="O12" s="94"/>
      <c r="P12" s="88"/>
      <c r="Q12" s="94" t="s">
        <v>6</v>
      </c>
      <c r="R12" s="94"/>
      <c r="S12" s="94"/>
      <c r="T12" s="94"/>
    </row>
    <row r="13" spans="1:20" ht="15" customHeight="1" x14ac:dyDescent="0.2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0" ht="15" customHeight="1" x14ac:dyDescent="0.2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1:20" ht="15" customHeight="1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20" ht="15" customHeight="1" x14ac:dyDescent="0.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89"/>
      <c r="N16" s="89"/>
      <c r="O16" s="89"/>
      <c r="P16" s="88"/>
      <c r="Q16" s="88"/>
      <c r="R16" s="88"/>
      <c r="S16" s="88"/>
      <c r="T16" s="88"/>
    </row>
    <row r="17" spans="2:20" ht="15" customHeight="1" x14ac:dyDescent="0.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89"/>
      <c r="N17" s="89"/>
      <c r="O17" s="89"/>
      <c r="P17" s="88"/>
      <c r="Q17" s="88"/>
      <c r="R17" s="88"/>
      <c r="S17" s="88"/>
      <c r="T17" s="88"/>
    </row>
    <row r="18" spans="2:20" ht="15" customHeight="1" x14ac:dyDescent="0.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89"/>
      <c r="N18" s="89"/>
      <c r="O18" s="89"/>
      <c r="P18" s="88"/>
      <c r="Q18" s="88"/>
      <c r="R18" s="88"/>
      <c r="S18" s="88"/>
      <c r="T18" s="88"/>
    </row>
    <row r="19" spans="2:20" ht="15" customHeight="1" x14ac:dyDescent="0.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 ht="15" customHeight="1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 ht="15" customHeight="1" x14ac:dyDescent="0.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 ht="15" customHeight="1" x14ac:dyDescent="0.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 ht="15" customHeight="1" x14ac:dyDescent="0.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 ht="15" customHeight="1" x14ac:dyDescent="0.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 ht="1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 ht="15" customHeight="1" x14ac:dyDescent="0.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 ht="15" customHeight="1" x14ac:dyDescent="0.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90"/>
      <c r="R27" s="90"/>
      <c r="S27" s="90"/>
      <c r="T27" s="90"/>
    </row>
    <row r="28" spans="2:20" ht="15" customHeight="1" x14ac:dyDescent="0.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90"/>
      <c r="R28" s="90"/>
      <c r="S28" s="90"/>
      <c r="T28" s="90"/>
    </row>
  </sheetData>
  <mergeCells count="15">
    <mergeCell ref="R2:S2"/>
    <mergeCell ref="B2:J2"/>
    <mergeCell ref="B4:E4"/>
    <mergeCell ref="Q5:T5"/>
    <mergeCell ref="B12:E12"/>
    <mergeCell ref="G4:J4"/>
    <mergeCell ref="N4:O4"/>
    <mergeCell ref="Q12:T12"/>
    <mergeCell ref="G12:J12"/>
    <mergeCell ref="Q10:T10"/>
    <mergeCell ref="L7:M9"/>
    <mergeCell ref="N7:O9"/>
    <mergeCell ref="L12:O12"/>
    <mergeCell ref="Q4:T4"/>
    <mergeCell ref="L4:M4"/>
  </mergeCells>
  <phoneticPr fontId="3" type="noConversion"/>
  <hyperlinks>
    <hyperlink ref="L2" r:id="rId1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3630" r:id="rId5" name="Spinner">
              <controlPr defaultSize="0" autoPict="0">
                <anchor moveWithCells="1" sizeWithCells="1">
                  <from>
                    <xdr:col>16</xdr:col>
                    <xdr:colOff>609600</xdr:colOff>
                    <xdr:row>1</xdr:row>
                    <xdr:rowOff>0</xdr:rowOff>
                  </from>
                  <to>
                    <xdr:col>17</xdr:col>
                    <xdr:colOff>9525</xdr:colOff>
                    <xdr:row>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2:G68"/>
  <sheetViews>
    <sheetView showGridLines="0" zoomScaleNormal="100" zoomScaleSheetLayoutView="25" workbookViewId="0"/>
  </sheetViews>
  <sheetFormatPr baseColWidth="10" defaultColWidth="10.7109375" defaultRowHeight="15" customHeight="1" x14ac:dyDescent="0.2"/>
  <cols>
    <col min="1" max="1" width="1.7109375" style="3" customWidth="1"/>
    <col min="2" max="3" width="22.7109375" style="3" customWidth="1"/>
    <col min="4" max="7" width="14.7109375" style="3" customWidth="1"/>
    <col min="8" max="16384" width="10.7109375" style="3"/>
  </cols>
  <sheetData>
    <row r="2" spans="2:7" ht="24.95" customHeight="1" thickBot="1" x14ac:dyDescent="0.25">
      <c r="B2" s="1" t="s">
        <v>18</v>
      </c>
      <c r="C2" s="2"/>
      <c r="D2" s="2"/>
      <c r="E2" s="2"/>
      <c r="F2" s="2"/>
      <c r="G2" s="2"/>
    </row>
    <row r="4" spans="2:7" ht="20.100000000000001" customHeight="1" x14ac:dyDescent="0.25">
      <c r="B4" s="26" t="s">
        <v>36</v>
      </c>
      <c r="C4" s="27"/>
      <c r="D4" s="27"/>
      <c r="E4" s="27"/>
      <c r="F4" s="28"/>
      <c r="G4" s="28"/>
    </row>
    <row r="5" spans="2:7" ht="15" customHeight="1" x14ac:dyDescent="0.2">
      <c r="B5" s="4"/>
      <c r="F5"/>
      <c r="G5"/>
    </row>
    <row r="6" spans="2:7" ht="15" customHeight="1" x14ac:dyDescent="0.2">
      <c r="C6" s="5" t="s">
        <v>1</v>
      </c>
      <c r="D6" s="5" t="s">
        <v>20</v>
      </c>
      <c r="E6" s="5" t="s">
        <v>21</v>
      </c>
      <c r="F6"/>
      <c r="G6"/>
    </row>
    <row r="7" spans="2:7" ht="15" customHeight="1" x14ac:dyDescent="0.2">
      <c r="B7" s="6" t="s">
        <v>13</v>
      </c>
      <c r="C7" s="7" t="s">
        <v>19</v>
      </c>
      <c r="D7" s="7" t="s">
        <v>19</v>
      </c>
      <c r="E7" s="7" t="s">
        <v>19</v>
      </c>
      <c r="F7"/>
      <c r="G7"/>
    </row>
    <row r="8" spans="2:7" ht="15" customHeight="1" x14ac:dyDescent="0.2">
      <c r="B8" s="8" t="s">
        <v>12</v>
      </c>
      <c r="C8" s="9">
        <v>0.8</v>
      </c>
      <c r="D8" s="9">
        <v>0.65</v>
      </c>
      <c r="E8" s="9">
        <v>0.85</v>
      </c>
      <c r="F8"/>
      <c r="G8"/>
    </row>
    <row r="9" spans="2:7" ht="15" customHeight="1" x14ac:dyDescent="0.2">
      <c r="B9" s="8" t="s">
        <v>3</v>
      </c>
      <c r="C9" s="9">
        <v>0.6</v>
      </c>
      <c r="D9" s="9">
        <v>0.35</v>
      </c>
      <c r="E9" s="9">
        <v>0.7</v>
      </c>
      <c r="F9"/>
      <c r="G9"/>
    </row>
    <row r="10" spans="2:7" ht="15" customHeight="1" x14ac:dyDescent="0.2">
      <c r="B10" s="8" t="s">
        <v>10</v>
      </c>
      <c r="C10" s="12">
        <v>2.5</v>
      </c>
      <c r="D10" s="13" t="s">
        <v>19</v>
      </c>
      <c r="E10" s="13" t="s">
        <v>19</v>
      </c>
      <c r="F10"/>
      <c r="G10"/>
    </row>
    <row r="11" spans="2:7" ht="15" customHeight="1" x14ac:dyDescent="0.2">
      <c r="B11" s="14" t="s">
        <v>11</v>
      </c>
      <c r="C11" s="15">
        <v>0.85</v>
      </c>
      <c r="D11" s="15">
        <v>0.7</v>
      </c>
      <c r="E11" s="15">
        <v>0.9</v>
      </c>
      <c r="F11"/>
      <c r="G11"/>
    </row>
    <row r="12" spans="2:7" ht="15" customHeight="1" x14ac:dyDescent="0.2">
      <c r="F12"/>
      <c r="G12"/>
    </row>
    <row r="13" spans="2:7" ht="15" customHeight="1" x14ac:dyDescent="0.2">
      <c r="F13"/>
      <c r="G13"/>
    </row>
    <row r="14" spans="2:7" ht="20.100000000000001" customHeight="1" x14ac:dyDescent="0.25">
      <c r="B14" s="26" t="s">
        <v>37</v>
      </c>
      <c r="C14" s="27"/>
      <c r="D14" s="27"/>
      <c r="E14" s="27"/>
      <c r="F14" s="28"/>
      <c r="G14" s="28"/>
    </row>
    <row r="15" spans="2:7" ht="15" customHeight="1" x14ac:dyDescent="0.2">
      <c r="F15"/>
      <c r="G15"/>
    </row>
    <row r="16" spans="2:7" ht="30" x14ac:dyDescent="0.2">
      <c r="B16" s="21" t="s">
        <v>34</v>
      </c>
      <c r="C16" s="21" t="s">
        <v>35</v>
      </c>
      <c r="D16" s="20" t="s">
        <v>13</v>
      </c>
      <c r="E16" s="20" t="s">
        <v>12</v>
      </c>
      <c r="F16" s="20" t="s">
        <v>3</v>
      </c>
      <c r="G16" s="20" t="s">
        <v>10</v>
      </c>
    </row>
    <row r="17" spans="2:7" ht="15" customHeight="1" x14ac:dyDescent="0.2">
      <c r="B17" s="22">
        <f>ROUNDDOWN((C17-DATE(YEAR(C17+MOD(8-WEEKDAY(C17),7)-3),1,1)-3+MOD(WEEKDAY(DATE(YEAR(C17+MOD(8-WEEKDAY(C17),7)-3),1,1))+1,7))/7+1,0)</f>
        <v>2</v>
      </c>
      <c r="C17" s="24">
        <v>42009</v>
      </c>
      <c r="D17" s="10">
        <v>18830</v>
      </c>
      <c r="E17" s="10">
        <v>16382</v>
      </c>
      <c r="F17" s="11">
        <v>0.68</v>
      </c>
      <c r="G17" s="16">
        <v>2.66</v>
      </c>
    </row>
    <row r="18" spans="2:7" ht="15" customHeight="1" x14ac:dyDescent="0.2">
      <c r="B18" s="22">
        <f t="shared" ref="B18:B49" si="0">B17+1</f>
        <v>3</v>
      </c>
      <c r="C18" s="24">
        <f t="shared" ref="C18:C49" si="1">C17+7</f>
        <v>42016</v>
      </c>
      <c r="D18" s="10">
        <v>21273</v>
      </c>
      <c r="E18" s="10">
        <v>16593</v>
      </c>
      <c r="F18" s="11">
        <v>0.7</v>
      </c>
      <c r="G18" s="16">
        <v>1.96</v>
      </c>
    </row>
    <row r="19" spans="2:7" ht="15" customHeight="1" x14ac:dyDescent="0.2">
      <c r="B19" s="22">
        <f t="shared" si="0"/>
        <v>4</v>
      </c>
      <c r="C19" s="24">
        <f t="shared" si="1"/>
        <v>42023</v>
      </c>
      <c r="D19" s="10">
        <v>28546</v>
      </c>
      <c r="E19" s="10">
        <v>21695</v>
      </c>
      <c r="F19" s="11">
        <v>0.64</v>
      </c>
      <c r="G19" s="16">
        <v>1.83</v>
      </c>
    </row>
    <row r="20" spans="2:7" ht="15" customHeight="1" x14ac:dyDescent="0.2">
      <c r="B20" s="22">
        <f t="shared" si="0"/>
        <v>5</v>
      </c>
      <c r="C20" s="24">
        <f t="shared" si="1"/>
        <v>42030</v>
      </c>
      <c r="D20" s="10">
        <v>34328</v>
      </c>
      <c r="E20" s="10">
        <v>27806</v>
      </c>
      <c r="F20" s="11">
        <v>0.54</v>
      </c>
      <c r="G20" s="16">
        <v>3.04</v>
      </c>
    </row>
    <row r="21" spans="2:7" ht="15" customHeight="1" x14ac:dyDescent="0.2">
      <c r="B21" s="22">
        <f t="shared" si="0"/>
        <v>6</v>
      </c>
      <c r="C21" s="24">
        <f t="shared" si="1"/>
        <v>42037</v>
      </c>
      <c r="D21" s="10">
        <v>32753</v>
      </c>
      <c r="E21" s="10">
        <v>28823</v>
      </c>
      <c r="F21" s="11">
        <v>0.78</v>
      </c>
      <c r="G21" s="16">
        <v>3.01</v>
      </c>
    </row>
    <row r="22" spans="2:7" ht="15" customHeight="1" x14ac:dyDescent="0.2">
      <c r="B22" s="22">
        <f t="shared" si="0"/>
        <v>7</v>
      </c>
      <c r="C22" s="24">
        <f t="shared" si="1"/>
        <v>42044</v>
      </c>
      <c r="D22" s="10">
        <v>19075</v>
      </c>
      <c r="E22" s="10">
        <v>13734</v>
      </c>
      <c r="F22" s="11">
        <v>0.78</v>
      </c>
      <c r="G22" s="16">
        <v>3.06</v>
      </c>
    </row>
    <row r="23" spans="2:7" ht="15" customHeight="1" x14ac:dyDescent="0.2">
      <c r="B23" s="22">
        <f t="shared" si="0"/>
        <v>8</v>
      </c>
      <c r="C23" s="24">
        <f t="shared" si="1"/>
        <v>42051</v>
      </c>
      <c r="D23" s="10">
        <v>22372</v>
      </c>
      <c r="E23" s="10">
        <v>18345</v>
      </c>
      <c r="F23" s="11">
        <v>0.78</v>
      </c>
      <c r="G23" s="16">
        <v>2.0099999999999998</v>
      </c>
    </row>
    <row r="24" spans="2:7" ht="15" customHeight="1" x14ac:dyDescent="0.2">
      <c r="B24" s="22">
        <f t="shared" si="0"/>
        <v>9</v>
      </c>
      <c r="C24" s="24">
        <f t="shared" si="1"/>
        <v>42058</v>
      </c>
      <c r="D24" s="10">
        <v>19642</v>
      </c>
      <c r="E24" s="10">
        <v>18071</v>
      </c>
      <c r="F24" s="11">
        <v>0.53</v>
      </c>
      <c r="G24" s="16">
        <v>3.09</v>
      </c>
    </row>
    <row r="25" spans="2:7" ht="15" customHeight="1" x14ac:dyDescent="0.2">
      <c r="B25" s="22">
        <f t="shared" si="0"/>
        <v>10</v>
      </c>
      <c r="C25" s="24">
        <f t="shared" si="1"/>
        <v>42065</v>
      </c>
      <c r="D25" s="10">
        <v>19446</v>
      </c>
      <c r="E25" s="10">
        <v>17112</v>
      </c>
      <c r="F25" s="11">
        <v>0.67</v>
      </c>
      <c r="G25" s="16">
        <v>3.47</v>
      </c>
    </row>
    <row r="26" spans="2:7" ht="15" customHeight="1" x14ac:dyDescent="0.2">
      <c r="B26" s="22">
        <f t="shared" si="0"/>
        <v>11</v>
      </c>
      <c r="C26" s="24">
        <f t="shared" si="1"/>
        <v>42072</v>
      </c>
      <c r="D26" s="10">
        <v>23142</v>
      </c>
      <c r="E26" s="10">
        <v>21291</v>
      </c>
      <c r="F26" s="11">
        <v>0.59</v>
      </c>
      <c r="G26" s="16">
        <v>2.71</v>
      </c>
    </row>
    <row r="27" spans="2:7" ht="15" customHeight="1" x14ac:dyDescent="0.2">
      <c r="B27" s="22">
        <f t="shared" si="0"/>
        <v>12</v>
      </c>
      <c r="C27" s="24">
        <f t="shared" si="1"/>
        <v>42079</v>
      </c>
      <c r="D27" s="10">
        <v>18067</v>
      </c>
      <c r="E27" s="10">
        <v>15538</v>
      </c>
      <c r="F27" s="11">
        <v>0.51</v>
      </c>
      <c r="G27" s="16">
        <v>2.08</v>
      </c>
    </row>
    <row r="28" spans="2:7" ht="15" customHeight="1" x14ac:dyDescent="0.2">
      <c r="B28" s="22">
        <f t="shared" si="0"/>
        <v>13</v>
      </c>
      <c r="C28" s="24">
        <f t="shared" si="1"/>
        <v>42086</v>
      </c>
      <c r="D28" s="10">
        <v>21231</v>
      </c>
      <c r="E28" s="10">
        <v>20169</v>
      </c>
      <c r="F28" s="11">
        <v>0.59</v>
      </c>
      <c r="G28" s="16">
        <v>2.66</v>
      </c>
    </row>
    <row r="29" spans="2:7" ht="15" customHeight="1" x14ac:dyDescent="0.2">
      <c r="B29" s="22">
        <f t="shared" si="0"/>
        <v>14</v>
      </c>
      <c r="C29" s="24">
        <f t="shared" si="1"/>
        <v>42093</v>
      </c>
      <c r="D29" s="10">
        <v>33656</v>
      </c>
      <c r="E29" s="10">
        <v>30964</v>
      </c>
      <c r="F29" s="11">
        <v>0.69</v>
      </c>
      <c r="G29" s="16">
        <v>2.4500000000000002</v>
      </c>
    </row>
    <row r="30" spans="2:7" ht="15" customHeight="1" x14ac:dyDescent="0.2">
      <c r="B30" s="22">
        <f t="shared" si="0"/>
        <v>15</v>
      </c>
      <c r="C30" s="24">
        <f t="shared" si="1"/>
        <v>42100</v>
      </c>
      <c r="D30" s="10">
        <v>31780</v>
      </c>
      <c r="E30" s="10">
        <v>27331</v>
      </c>
      <c r="F30" s="11">
        <v>0.66</v>
      </c>
      <c r="G30" s="16">
        <v>2.02</v>
      </c>
    </row>
    <row r="31" spans="2:7" ht="15" customHeight="1" x14ac:dyDescent="0.2">
      <c r="B31" s="22">
        <f t="shared" si="0"/>
        <v>16</v>
      </c>
      <c r="C31" s="24">
        <f t="shared" si="1"/>
        <v>42107</v>
      </c>
      <c r="D31" s="10">
        <v>30065</v>
      </c>
      <c r="E31" s="10">
        <v>24954</v>
      </c>
      <c r="F31" s="11">
        <v>0.74</v>
      </c>
      <c r="G31" s="16">
        <v>2.69</v>
      </c>
    </row>
    <row r="32" spans="2:7" ht="15" customHeight="1" x14ac:dyDescent="0.2">
      <c r="B32" s="22">
        <f t="shared" si="0"/>
        <v>17</v>
      </c>
      <c r="C32" s="24">
        <f t="shared" si="1"/>
        <v>42114</v>
      </c>
      <c r="D32" s="10">
        <v>21119</v>
      </c>
      <c r="E32" s="10">
        <v>17529</v>
      </c>
      <c r="F32" s="11">
        <v>0.62</v>
      </c>
      <c r="G32" s="16">
        <v>3.37</v>
      </c>
    </row>
    <row r="33" spans="2:7" ht="15" customHeight="1" x14ac:dyDescent="0.2">
      <c r="B33" s="22">
        <f t="shared" si="0"/>
        <v>18</v>
      </c>
      <c r="C33" s="24">
        <f t="shared" si="1"/>
        <v>42121</v>
      </c>
      <c r="D33" s="10">
        <v>34132</v>
      </c>
      <c r="E33" s="10">
        <v>31401</v>
      </c>
      <c r="F33" s="11">
        <v>0.65</v>
      </c>
      <c r="G33" s="16">
        <v>2.0299999999999998</v>
      </c>
    </row>
    <row r="34" spans="2:7" ht="15" customHeight="1" x14ac:dyDescent="0.2">
      <c r="B34" s="22">
        <f t="shared" si="0"/>
        <v>19</v>
      </c>
      <c r="C34" s="24">
        <f t="shared" si="1"/>
        <v>42128</v>
      </c>
      <c r="D34" s="10">
        <v>29127</v>
      </c>
      <c r="E34" s="10">
        <v>24467</v>
      </c>
      <c r="F34" s="11">
        <v>0.68</v>
      </c>
      <c r="G34" s="16">
        <v>2.21</v>
      </c>
    </row>
    <row r="35" spans="2:7" ht="15" customHeight="1" x14ac:dyDescent="0.2">
      <c r="B35" s="22">
        <f t="shared" si="0"/>
        <v>20</v>
      </c>
      <c r="C35" s="24">
        <f t="shared" si="1"/>
        <v>42135</v>
      </c>
      <c r="D35" s="10">
        <v>29148</v>
      </c>
      <c r="E35" s="10">
        <v>25650</v>
      </c>
      <c r="F35" s="11">
        <v>0.57999999999999996</v>
      </c>
      <c r="G35" s="16">
        <v>2.59</v>
      </c>
    </row>
    <row r="36" spans="2:7" ht="15" customHeight="1" x14ac:dyDescent="0.2">
      <c r="B36" s="22">
        <f t="shared" si="0"/>
        <v>21</v>
      </c>
      <c r="C36" s="24">
        <f t="shared" si="1"/>
        <v>42142</v>
      </c>
      <c r="D36" s="10">
        <v>26208</v>
      </c>
      <c r="E36" s="10">
        <v>24636</v>
      </c>
      <c r="F36" s="11">
        <v>0.75</v>
      </c>
      <c r="G36" s="16">
        <v>3.05</v>
      </c>
    </row>
    <row r="37" spans="2:7" ht="15" customHeight="1" x14ac:dyDescent="0.2">
      <c r="B37" s="22">
        <f t="shared" si="0"/>
        <v>22</v>
      </c>
      <c r="C37" s="24">
        <f t="shared" si="1"/>
        <v>42149</v>
      </c>
      <c r="D37" s="10">
        <v>22120</v>
      </c>
      <c r="E37" s="10">
        <v>17032</v>
      </c>
      <c r="F37" s="11">
        <v>0.8</v>
      </c>
      <c r="G37" s="16">
        <v>3.69</v>
      </c>
    </row>
    <row r="38" spans="2:7" ht="15" customHeight="1" x14ac:dyDescent="0.2">
      <c r="B38" s="22">
        <f t="shared" si="0"/>
        <v>23</v>
      </c>
      <c r="C38" s="24">
        <f t="shared" si="1"/>
        <v>42156</v>
      </c>
      <c r="D38" s="10">
        <v>26173</v>
      </c>
      <c r="E38" s="10">
        <v>24341</v>
      </c>
      <c r="F38" s="11">
        <v>0.57999999999999996</v>
      </c>
      <c r="G38" s="16">
        <v>3.04</v>
      </c>
    </row>
    <row r="39" spans="2:7" ht="15" customHeight="1" x14ac:dyDescent="0.2">
      <c r="B39" s="22">
        <f t="shared" si="0"/>
        <v>24</v>
      </c>
      <c r="C39" s="24">
        <f t="shared" si="1"/>
        <v>42163</v>
      </c>
      <c r="D39" s="10">
        <v>19019</v>
      </c>
      <c r="E39" s="10">
        <v>14074</v>
      </c>
      <c r="F39" s="11">
        <v>0.51</v>
      </c>
      <c r="G39" s="16">
        <v>2.21</v>
      </c>
    </row>
    <row r="40" spans="2:7" ht="15" customHeight="1" x14ac:dyDescent="0.2">
      <c r="B40" s="22">
        <f t="shared" si="0"/>
        <v>25</v>
      </c>
      <c r="C40" s="24">
        <f t="shared" si="1"/>
        <v>42170</v>
      </c>
      <c r="D40" s="10">
        <v>27713</v>
      </c>
      <c r="E40" s="10">
        <v>20785</v>
      </c>
      <c r="F40" s="11">
        <v>0.6</v>
      </c>
      <c r="G40" s="16">
        <v>2.37</v>
      </c>
    </row>
    <row r="41" spans="2:7" ht="15" customHeight="1" x14ac:dyDescent="0.2">
      <c r="B41" s="22">
        <f t="shared" si="0"/>
        <v>26</v>
      </c>
      <c r="C41" s="24">
        <f t="shared" si="1"/>
        <v>42177</v>
      </c>
      <c r="D41" s="10">
        <v>24829</v>
      </c>
      <c r="E41" s="10">
        <v>20608</v>
      </c>
      <c r="F41" s="11">
        <v>0.63</v>
      </c>
      <c r="G41" s="16">
        <v>2.36</v>
      </c>
    </row>
    <row r="42" spans="2:7" ht="15" customHeight="1" x14ac:dyDescent="0.2">
      <c r="B42" s="22">
        <f t="shared" si="0"/>
        <v>27</v>
      </c>
      <c r="C42" s="24">
        <f t="shared" si="1"/>
        <v>42184</v>
      </c>
      <c r="D42" s="10">
        <v>23310</v>
      </c>
      <c r="E42" s="10">
        <v>16317</v>
      </c>
      <c r="F42" s="11">
        <v>0.75</v>
      </c>
      <c r="G42" s="16">
        <v>3.68</v>
      </c>
    </row>
    <row r="43" spans="2:7" ht="15" customHeight="1" x14ac:dyDescent="0.2">
      <c r="B43" s="22">
        <f t="shared" si="0"/>
        <v>28</v>
      </c>
      <c r="C43" s="24">
        <f t="shared" si="1"/>
        <v>42191</v>
      </c>
      <c r="D43" s="10">
        <v>34489</v>
      </c>
      <c r="E43" s="10">
        <v>24142</v>
      </c>
      <c r="F43" s="11">
        <v>0.55000000000000004</v>
      </c>
      <c r="G43" s="16">
        <v>3.07</v>
      </c>
    </row>
    <row r="44" spans="2:7" ht="15" customHeight="1" x14ac:dyDescent="0.2">
      <c r="B44" s="22">
        <f t="shared" si="0"/>
        <v>29</v>
      </c>
      <c r="C44" s="24">
        <f t="shared" si="1"/>
        <v>42198</v>
      </c>
      <c r="D44" s="10">
        <v>17626</v>
      </c>
      <c r="E44" s="10">
        <v>16040</v>
      </c>
      <c r="F44" s="11">
        <v>0.62</v>
      </c>
      <c r="G44" s="16">
        <v>3.29</v>
      </c>
    </row>
    <row r="45" spans="2:7" ht="15" customHeight="1" x14ac:dyDescent="0.2">
      <c r="B45" s="22">
        <f t="shared" si="0"/>
        <v>30</v>
      </c>
      <c r="C45" s="24">
        <f t="shared" si="1"/>
        <v>42205</v>
      </c>
      <c r="D45" s="10">
        <v>33292</v>
      </c>
      <c r="E45" s="10">
        <v>28631</v>
      </c>
      <c r="F45" s="11">
        <v>0.57999999999999996</v>
      </c>
      <c r="G45" s="16">
        <v>3.46</v>
      </c>
    </row>
    <row r="46" spans="2:7" ht="15" customHeight="1" x14ac:dyDescent="0.2">
      <c r="B46" s="22">
        <f t="shared" si="0"/>
        <v>31</v>
      </c>
      <c r="C46" s="24">
        <f t="shared" si="1"/>
        <v>42212</v>
      </c>
      <c r="D46" s="10">
        <v>17738</v>
      </c>
      <c r="E46" s="10">
        <v>14013</v>
      </c>
      <c r="F46" s="11">
        <v>0.8</v>
      </c>
      <c r="G46" s="16">
        <v>2.2599999999999998</v>
      </c>
    </row>
    <row r="47" spans="2:7" ht="15" customHeight="1" x14ac:dyDescent="0.2">
      <c r="B47" s="22">
        <f t="shared" si="0"/>
        <v>32</v>
      </c>
      <c r="C47" s="24">
        <f t="shared" si="1"/>
        <v>42219</v>
      </c>
      <c r="D47" s="10">
        <v>32942</v>
      </c>
      <c r="E47" s="10">
        <v>26024</v>
      </c>
      <c r="F47" s="11">
        <v>0.59</v>
      </c>
      <c r="G47" s="16">
        <v>1.99</v>
      </c>
    </row>
    <row r="48" spans="2:7" ht="15" customHeight="1" x14ac:dyDescent="0.2">
      <c r="B48" s="22">
        <f t="shared" si="0"/>
        <v>33</v>
      </c>
      <c r="C48" s="24">
        <f t="shared" si="1"/>
        <v>42226</v>
      </c>
      <c r="D48" s="10">
        <v>29589</v>
      </c>
      <c r="E48" s="10">
        <v>25151</v>
      </c>
      <c r="F48" s="11">
        <v>0.65</v>
      </c>
      <c r="G48" s="16">
        <v>2.71</v>
      </c>
    </row>
    <row r="49" spans="2:7" ht="15" customHeight="1" x14ac:dyDescent="0.2">
      <c r="B49" s="22">
        <f t="shared" si="0"/>
        <v>34</v>
      </c>
      <c r="C49" s="24">
        <f t="shared" si="1"/>
        <v>42233</v>
      </c>
      <c r="D49" s="10">
        <v>32354</v>
      </c>
      <c r="E49" s="10">
        <v>24913</v>
      </c>
      <c r="F49" s="11">
        <v>0.52</v>
      </c>
      <c r="G49" s="16">
        <v>3.85</v>
      </c>
    </row>
    <row r="50" spans="2:7" ht="15" customHeight="1" x14ac:dyDescent="0.2">
      <c r="B50" s="22">
        <f t="shared" ref="B50:B68" si="2">B49+1</f>
        <v>35</v>
      </c>
      <c r="C50" s="24">
        <f t="shared" ref="C50:C68" si="3">C49+7</f>
        <v>42240</v>
      </c>
      <c r="D50" s="10">
        <v>34230</v>
      </c>
      <c r="E50" s="10">
        <v>30807</v>
      </c>
      <c r="F50" s="11">
        <v>0.72</v>
      </c>
      <c r="G50" s="16">
        <v>2.31</v>
      </c>
    </row>
    <row r="51" spans="2:7" ht="15" customHeight="1" x14ac:dyDescent="0.2">
      <c r="B51" s="22">
        <f t="shared" si="2"/>
        <v>36</v>
      </c>
      <c r="C51" s="24">
        <f t="shared" si="3"/>
        <v>42247</v>
      </c>
      <c r="D51" s="10">
        <v>20209</v>
      </c>
      <c r="E51" s="10">
        <v>17784</v>
      </c>
      <c r="F51" s="11">
        <v>0.63</v>
      </c>
      <c r="G51" s="16">
        <v>2.89</v>
      </c>
    </row>
    <row r="52" spans="2:7" ht="15" customHeight="1" x14ac:dyDescent="0.2">
      <c r="B52" s="22">
        <f t="shared" si="2"/>
        <v>37</v>
      </c>
      <c r="C52" s="24">
        <f t="shared" si="3"/>
        <v>42254</v>
      </c>
      <c r="D52" s="10">
        <v>19453</v>
      </c>
      <c r="E52" s="10">
        <v>16341</v>
      </c>
      <c r="F52" s="11">
        <v>0.5</v>
      </c>
      <c r="G52" s="16">
        <v>3.56</v>
      </c>
    </row>
    <row r="53" spans="2:7" ht="15" customHeight="1" x14ac:dyDescent="0.2">
      <c r="B53" s="22">
        <f t="shared" si="2"/>
        <v>38</v>
      </c>
      <c r="C53" s="24">
        <f t="shared" si="3"/>
        <v>42261</v>
      </c>
      <c r="D53" s="10">
        <v>32228</v>
      </c>
      <c r="E53" s="10">
        <v>24171</v>
      </c>
      <c r="F53" s="11">
        <v>0.69</v>
      </c>
      <c r="G53" s="16">
        <v>3.55</v>
      </c>
    </row>
    <row r="54" spans="2:7" ht="15" customHeight="1" x14ac:dyDescent="0.2">
      <c r="B54" s="22">
        <f t="shared" si="2"/>
        <v>39</v>
      </c>
      <c r="C54" s="24">
        <f t="shared" si="3"/>
        <v>42268</v>
      </c>
      <c r="D54" s="10">
        <v>26726</v>
      </c>
      <c r="E54" s="10">
        <v>19777</v>
      </c>
      <c r="F54" s="11">
        <v>0.73</v>
      </c>
      <c r="G54" s="16">
        <v>2.2200000000000002</v>
      </c>
    </row>
    <row r="55" spans="2:7" ht="15" customHeight="1" x14ac:dyDescent="0.2">
      <c r="B55" s="22">
        <f t="shared" si="2"/>
        <v>40</v>
      </c>
      <c r="C55" s="24">
        <f t="shared" si="3"/>
        <v>42275</v>
      </c>
      <c r="D55" s="10">
        <v>27573</v>
      </c>
      <c r="E55" s="10">
        <v>25919</v>
      </c>
      <c r="F55" s="11">
        <v>0.66</v>
      </c>
      <c r="G55" s="16">
        <v>3.9</v>
      </c>
    </row>
    <row r="56" spans="2:7" ht="15" customHeight="1" x14ac:dyDescent="0.2">
      <c r="B56" s="22">
        <f t="shared" si="2"/>
        <v>41</v>
      </c>
      <c r="C56" s="24">
        <f t="shared" si="3"/>
        <v>42282</v>
      </c>
      <c r="D56" s="10">
        <v>33922</v>
      </c>
      <c r="E56" s="10">
        <v>23745</v>
      </c>
      <c r="F56" s="11">
        <v>0.68</v>
      </c>
      <c r="G56" s="16">
        <v>1.94</v>
      </c>
    </row>
    <row r="57" spans="2:7" ht="15" customHeight="1" x14ac:dyDescent="0.2">
      <c r="B57" s="22">
        <f t="shared" si="2"/>
        <v>42</v>
      </c>
      <c r="C57" s="24">
        <f t="shared" si="3"/>
        <v>42289</v>
      </c>
      <c r="D57" s="10">
        <v>20741</v>
      </c>
      <c r="E57" s="10">
        <v>17008</v>
      </c>
      <c r="F57" s="11">
        <v>0.74</v>
      </c>
      <c r="G57" s="16">
        <v>3.23</v>
      </c>
    </row>
    <row r="58" spans="2:7" ht="15" customHeight="1" x14ac:dyDescent="0.2">
      <c r="B58" s="22">
        <f t="shared" si="2"/>
        <v>43</v>
      </c>
      <c r="C58" s="24">
        <f t="shared" si="3"/>
        <v>42296</v>
      </c>
      <c r="D58" s="10">
        <v>31990</v>
      </c>
      <c r="E58" s="10">
        <v>23033</v>
      </c>
      <c r="F58" s="11">
        <v>0.61</v>
      </c>
      <c r="G58" s="16">
        <v>2.23</v>
      </c>
    </row>
    <row r="59" spans="2:7" ht="15" customHeight="1" x14ac:dyDescent="0.2">
      <c r="B59" s="22">
        <f t="shared" si="2"/>
        <v>44</v>
      </c>
      <c r="C59" s="24">
        <f t="shared" si="3"/>
        <v>42303</v>
      </c>
      <c r="D59" s="10">
        <v>24514</v>
      </c>
      <c r="E59" s="10">
        <v>18876</v>
      </c>
      <c r="F59" s="11">
        <v>0.74</v>
      </c>
      <c r="G59" s="16">
        <v>2.84</v>
      </c>
    </row>
    <row r="60" spans="2:7" ht="15" customHeight="1" x14ac:dyDescent="0.2">
      <c r="B60" s="22">
        <f t="shared" si="2"/>
        <v>45</v>
      </c>
      <c r="C60" s="24">
        <f t="shared" si="3"/>
        <v>42310</v>
      </c>
      <c r="D60" s="10">
        <v>33264</v>
      </c>
      <c r="E60" s="10">
        <v>27276</v>
      </c>
      <c r="F60" s="11">
        <v>0.68</v>
      </c>
      <c r="G60" s="16">
        <v>2.82</v>
      </c>
    </row>
    <row r="61" spans="2:7" ht="15" customHeight="1" x14ac:dyDescent="0.2">
      <c r="B61" s="22">
        <f t="shared" si="2"/>
        <v>46</v>
      </c>
      <c r="C61" s="24">
        <f t="shared" si="3"/>
        <v>42317</v>
      </c>
      <c r="D61" s="10">
        <v>33824</v>
      </c>
      <c r="E61" s="10">
        <v>31795</v>
      </c>
      <c r="F61" s="11">
        <v>0.55000000000000004</v>
      </c>
      <c r="G61" s="16">
        <v>3.63</v>
      </c>
    </row>
    <row r="62" spans="2:7" ht="15" customHeight="1" x14ac:dyDescent="0.2">
      <c r="B62" s="22">
        <f t="shared" si="2"/>
        <v>47</v>
      </c>
      <c r="C62" s="24">
        <f t="shared" si="3"/>
        <v>42324</v>
      </c>
      <c r="D62" s="10">
        <v>23758</v>
      </c>
      <c r="E62" s="10">
        <v>17819</v>
      </c>
      <c r="F62" s="11">
        <v>0.69</v>
      </c>
      <c r="G62" s="16">
        <v>2.7</v>
      </c>
    </row>
    <row r="63" spans="2:7" ht="15" customHeight="1" x14ac:dyDescent="0.2">
      <c r="B63" s="22">
        <f t="shared" si="2"/>
        <v>48</v>
      </c>
      <c r="C63" s="24">
        <f t="shared" si="3"/>
        <v>42331</v>
      </c>
      <c r="D63" s="10">
        <v>32949</v>
      </c>
      <c r="E63" s="10">
        <v>29984</v>
      </c>
      <c r="F63" s="11">
        <v>0.56999999999999995</v>
      </c>
      <c r="G63" s="16">
        <v>1.87</v>
      </c>
    </row>
    <row r="64" spans="2:7" ht="15" customHeight="1" x14ac:dyDescent="0.2">
      <c r="B64" s="22">
        <f t="shared" si="2"/>
        <v>49</v>
      </c>
      <c r="C64" s="24">
        <f t="shared" si="3"/>
        <v>42338</v>
      </c>
      <c r="D64" s="10">
        <v>21658</v>
      </c>
      <c r="E64" s="10">
        <v>15161</v>
      </c>
      <c r="F64" s="11">
        <v>0.64</v>
      </c>
      <c r="G64" s="16">
        <v>2.61</v>
      </c>
    </row>
    <row r="65" spans="2:7" ht="15" customHeight="1" x14ac:dyDescent="0.2">
      <c r="B65" s="22">
        <f t="shared" si="2"/>
        <v>50</v>
      </c>
      <c r="C65" s="24">
        <f t="shared" si="3"/>
        <v>42345</v>
      </c>
      <c r="D65" s="10">
        <v>24185</v>
      </c>
      <c r="E65" s="10">
        <v>20557</v>
      </c>
      <c r="F65" s="11">
        <v>0.6</v>
      </c>
      <c r="G65" s="16">
        <v>3.53</v>
      </c>
    </row>
    <row r="66" spans="2:7" ht="15" customHeight="1" x14ac:dyDescent="0.2">
      <c r="B66" s="22">
        <f t="shared" si="2"/>
        <v>51</v>
      </c>
      <c r="C66" s="24">
        <f t="shared" si="3"/>
        <v>42352</v>
      </c>
      <c r="D66" s="10">
        <v>26089</v>
      </c>
      <c r="E66" s="10">
        <v>18262</v>
      </c>
      <c r="F66" s="11">
        <v>0.8</v>
      </c>
      <c r="G66" s="16">
        <v>3.26</v>
      </c>
    </row>
    <row r="67" spans="2:7" ht="15" customHeight="1" x14ac:dyDescent="0.2">
      <c r="B67" s="22">
        <f t="shared" si="2"/>
        <v>52</v>
      </c>
      <c r="C67" s="24">
        <f t="shared" si="3"/>
        <v>42359</v>
      </c>
      <c r="D67" s="10">
        <v>23954</v>
      </c>
      <c r="E67" s="10">
        <v>18205</v>
      </c>
      <c r="F67" s="11">
        <v>0.7</v>
      </c>
      <c r="G67" s="16">
        <v>3.68</v>
      </c>
    </row>
    <row r="68" spans="2:7" ht="15" customHeight="1" x14ac:dyDescent="0.2">
      <c r="B68" s="23">
        <f t="shared" si="2"/>
        <v>53</v>
      </c>
      <c r="C68" s="25">
        <f t="shared" si="3"/>
        <v>42366</v>
      </c>
      <c r="D68" s="17">
        <v>24556</v>
      </c>
      <c r="E68" s="17">
        <v>20873</v>
      </c>
      <c r="F68" s="18">
        <v>0.6</v>
      </c>
      <c r="G68" s="19">
        <v>2.11</v>
      </c>
    </row>
  </sheetData>
  <phoneticPr fontId="3" type="noConversion"/>
  <pageMargins left="0.19685039370078741" right="0.19685039370078741" top="0.39370078740157483" bottom="0.39370078740157483" header="0.19685039370078741" footer="0.19685039370078741"/>
  <pageSetup paperSize="9" scale="59" fitToWidth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1:O58"/>
  <sheetViews>
    <sheetView showGridLines="0" zoomScaleNormal="70" workbookViewId="0"/>
  </sheetViews>
  <sheetFormatPr baseColWidth="10" defaultColWidth="10.7109375" defaultRowHeight="15" customHeight="1" x14ac:dyDescent="0.25"/>
  <cols>
    <col min="1" max="1" width="1.7109375" style="29" customWidth="1"/>
    <col min="2" max="2" width="44.42578125" style="29" customWidth="1"/>
    <col min="3" max="15" width="12.7109375" style="29" customWidth="1"/>
    <col min="16" max="16384" width="10.7109375" style="29"/>
  </cols>
  <sheetData>
    <row r="1" spans="2:15" ht="15" customHeight="1" x14ac:dyDescent="0.25"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5" ht="24.95" customHeight="1" thickBot="1" x14ac:dyDescent="0.3">
      <c r="B2" s="32" t="s">
        <v>41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ht="15" customHeight="1" x14ac:dyDescent="0.25">
      <c r="B3" s="31"/>
      <c r="C3" s="3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5" ht="15" customHeight="1" x14ac:dyDescent="0.25">
      <c r="B4" s="55" t="s">
        <v>38</v>
      </c>
      <c r="C4" s="56">
        <v>18</v>
      </c>
      <c r="D4" s="34"/>
      <c r="E4" s="34"/>
      <c r="F4" s="34"/>
      <c r="G4" s="31"/>
      <c r="H4" s="31"/>
      <c r="I4" s="31"/>
      <c r="J4" s="31"/>
      <c r="K4" s="31"/>
      <c r="L4" s="31"/>
      <c r="M4" s="31"/>
      <c r="N4" s="31"/>
    </row>
    <row r="5" spans="2:15" ht="15" customHeight="1" x14ac:dyDescent="0.25">
      <c r="B5" s="57" t="s">
        <v>40</v>
      </c>
      <c r="C5" s="58">
        <v>12</v>
      </c>
      <c r="D5" s="34"/>
      <c r="E5" s="34"/>
      <c r="F5" s="34"/>
      <c r="G5" s="31"/>
      <c r="H5" s="31"/>
      <c r="I5" s="31"/>
      <c r="J5" s="31"/>
      <c r="K5" s="31"/>
      <c r="L5" s="31"/>
      <c r="M5" s="31"/>
      <c r="N5" s="31"/>
    </row>
    <row r="6" spans="2:15" ht="15" customHeight="1" x14ac:dyDescent="0.25">
      <c r="B6" s="57" t="s">
        <v>2</v>
      </c>
      <c r="C6" s="59">
        <f>INDEX(Data!$C$17:$C$68,$C$4)</f>
        <v>42128</v>
      </c>
      <c r="D6" s="34"/>
      <c r="E6" s="34"/>
      <c r="F6" s="34"/>
      <c r="G6" s="31"/>
      <c r="H6" s="31"/>
      <c r="I6" s="31"/>
      <c r="J6" s="31"/>
      <c r="K6" s="31"/>
      <c r="L6" s="31"/>
      <c r="M6" s="31"/>
      <c r="N6" s="31"/>
    </row>
    <row r="7" spans="2:15" ht="15" customHeight="1" x14ac:dyDescent="0.25">
      <c r="B7" s="60" t="s">
        <v>39</v>
      </c>
      <c r="C7" s="61">
        <f>INDEX(Data!$B$17:$B$68,$C$4)</f>
        <v>19</v>
      </c>
      <c r="D7" s="40"/>
      <c r="E7" s="34"/>
      <c r="F7" s="34"/>
      <c r="G7" s="31"/>
      <c r="H7" s="31"/>
      <c r="I7" s="31"/>
      <c r="J7" s="31"/>
      <c r="K7" s="31"/>
      <c r="L7" s="31"/>
      <c r="M7" s="31"/>
      <c r="N7" s="31"/>
    </row>
    <row r="8" spans="2:15" ht="15" customHeight="1" x14ac:dyDescent="0.25">
      <c r="B8" s="40"/>
      <c r="C8" s="40"/>
      <c r="D8" s="40"/>
      <c r="E8" s="40"/>
      <c r="F8" s="40"/>
    </row>
    <row r="9" spans="2:15" ht="20.100000000000001" customHeight="1" thickBot="1" x14ac:dyDescent="0.3">
      <c r="B9" s="84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1" spans="2:15" ht="15" customHeight="1" x14ac:dyDescent="0.25">
      <c r="B11" s="40"/>
      <c r="C11" s="77" t="str">
        <f>Data!C6</f>
        <v>Target</v>
      </c>
      <c r="D11" s="77" t="str">
        <f>Data!D6</f>
        <v>Min Average</v>
      </c>
      <c r="E11" s="77" t="str">
        <f>Data!E6</f>
        <v>Min Good</v>
      </c>
      <c r="F11" s="77" t="s">
        <v>0</v>
      </c>
      <c r="G11" s="40"/>
    </row>
    <row r="12" spans="2:15" ht="15" customHeight="1" x14ac:dyDescent="0.25">
      <c r="B12" s="42" t="str">
        <f>Data!B7</f>
        <v>Incoming Calls</v>
      </c>
      <c r="C12" s="78" t="str">
        <f>Data!C7</f>
        <v>n/a</v>
      </c>
      <c r="D12" s="78" t="str">
        <f>Data!D7</f>
        <v>n/a</v>
      </c>
      <c r="E12" s="78" t="str">
        <f>Data!E7</f>
        <v>n/a</v>
      </c>
      <c r="F12" s="78">
        <f>INDEX(Data!$D$17:$D$68,$C$4)</f>
        <v>29127</v>
      </c>
      <c r="G12" s="40"/>
    </row>
    <row r="13" spans="2:15" ht="15" customHeight="1" x14ac:dyDescent="0.25">
      <c r="B13" s="43" t="str">
        <f>Data!B8</f>
        <v>Handled Calls</v>
      </c>
      <c r="C13" s="79">
        <f>Data!C8</f>
        <v>0.8</v>
      </c>
      <c r="D13" s="79">
        <f>Data!D8</f>
        <v>0.65</v>
      </c>
      <c r="E13" s="79">
        <f>Data!E8</f>
        <v>0.85</v>
      </c>
      <c r="F13" s="80">
        <f>INDEX(Data!$E$17:$E$68,$C$4)</f>
        <v>24467</v>
      </c>
      <c r="G13" s="40"/>
    </row>
    <row r="14" spans="2:15" ht="15" customHeight="1" x14ac:dyDescent="0.25">
      <c r="B14" s="43" t="str">
        <f>Data!B9</f>
        <v>Service Level</v>
      </c>
      <c r="C14" s="79">
        <f>Data!C9</f>
        <v>0.6</v>
      </c>
      <c r="D14" s="79">
        <f>Data!D9</f>
        <v>0.35</v>
      </c>
      <c r="E14" s="79">
        <f>Data!E9</f>
        <v>0.7</v>
      </c>
      <c r="F14" s="79">
        <f>INDEX(Data!$F$17:$F$68,$C$4)</f>
        <v>0.68</v>
      </c>
      <c r="G14" s="40"/>
    </row>
    <row r="15" spans="2:15" ht="15" customHeight="1" x14ac:dyDescent="0.25">
      <c r="B15" s="43" t="str">
        <f>Data!B11</f>
        <v>Availability</v>
      </c>
      <c r="C15" s="79">
        <f>Data!C11</f>
        <v>0.85</v>
      </c>
      <c r="D15" s="79">
        <f>Data!D11</f>
        <v>0.7</v>
      </c>
      <c r="E15" s="79">
        <f>Data!E11</f>
        <v>0.9</v>
      </c>
      <c r="F15" s="79">
        <f>IF(F12&gt;0,F13/F12,0)</f>
        <v>0.84001098637003468</v>
      </c>
      <c r="G15" s="40"/>
    </row>
    <row r="16" spans="2:15" ht="15" customHeight="1" x14ac:dyDescent="0.25">
      <c r="B16" s="44" t="str">
        <f>Data!B10</f>
        <v>Customer satisfaction</v>
      </c>
      <c r="C16" s="81">
        <f>Data!C10</f>
        <v>2.5</v>
      </c>
      <c r="D16" s="81" t="str">
        <f>Data!D10</f>
        <v>n/a</v>
      </c>
      <c r="E16" s="81" t="str">
        <f>Data!E10</f>
        <v>n/a</v>
      </c>
      <c r="F16" s="81">
        <f>INDEX(Data!$G$17:$G$68,$C$4)</f>
        <v>2.21</v>
      </c>
      <c r="G16" s="40"/>
    </row>
    <row r="18" spans="2:15" ht="20.100000000000001" customHeight="1" thickBot="1" x14ac:dyDescent="0.3">
      <c r="B18" s="84" t="s">
        <v>23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20" spans="2:15" ht="15" customHeight="1" x14ac:dyDescent="0.25">
      <c r="B20" s="35" t="str">
        <f>Data!B9</f>
        <v>Service Level</v>
      </c>
    </row>
    <row r="22" spans="2:15" ht="15" customHeight="1" x14ac:dyDescent="0.25">
      <c r="B22" s="50" t="s">
        <v>20</v>
      </c>
      <c r="C22" s="64">
        <f>$D$14</f>
        <v>0.35</v>
      </c>
      <c r="D22" s="36"/>
      <c r="E22" s="36"/>
      <c r="F22" s="70" t="s">
        <v>0</v>
      </c>
      <c r="G22" s="70" t="s">
        <v>15</v>
      </c>
      <c r="H22" s="70" t="s">
        <v>16</v>
      </c>
      <c r="I22" s="70" t="s">
        <v>17</v>
      </c>
    </row>
    <row r="23" spans="2:15" ht="15" customHeight="1" x14ac:dyDescent="0.25">
      <c r="B23" s="51" t="s">
        <v>21</v>
      </c>
      <c r="C23" s="65">
        <f>$E$14</f>
        <v>0.7</v>
      </c>
      <c r="D23" s="36"/>
      <c r="E23" s="36"/>
      <c r="F23" s="71"/>
      <c r="G23" s="72"/>
      <c r="H23" s="73"/>
      <c r="I23" s="74"/>
    </row>
    <row r="24" spans="2:15" ht="15" customHeight="1" x14ac:dyDescent="0.25">
      <c r="B24" s="51" t="s">
        <v>0</v>
      </c>
      <c r="C24" s="65">
        <f>$F$14</f>
        <v>0.68</v>
      </c>
      <c r="D24" s="36"/>
      <c r="E24" s="36"/>
      <c r="F24" s="75">
        <v>0</v>
      </c>
      <c r="G24" s="75">
        <f>C22</f>
        <v>0.35</v>
      </c>
      <c r="H24" s="75">
        <f>MAX(C23-G24,0)</f>
        <v>0.35</v>
      </c>
      <c r="I24" s="75">
        <f>MAX(C25-SUM(G24:H24),0)</f>
        <v>0</v>
      </c>
    </row>
    <row r="25" spans="2:15" ht="15" customHeight="1" x14ac:dyDescent="0.25">
      <c r="B25" s="67" t="s">
        <v>1</v>
      </c>
      <c r="C25" s="65">
        <f>$C$14</f>
        <v>0.6</v>
      </c>
      <c r="D25" s="50">
        <v>1.2</v>
      </c>
      <c r="E25" s="36"/>
      <c r="F25" s="75">
        <f>C24</f>
        <v>0.68</v>
      </c>
      <c r="G25" s="75">
        <f>MAX(C22-C24,0)</f>
        <v>0</v>
      </c>
      <c r="H25" s="75">
        <f>MAX(MIN(C23-C22,C23-C24),0)</f>
        <v>1.9999999999999907E-2</v>
      </c>
      <c r="I25" s="75">
        <v>0</v>
      </c>
    </row>
    <row r="26" spans="2:15" ht="15" customHeight="1" x14ac:dyDescent="0.25">
      <c r="B26" s="68"/>
      <c r="C26" s="66">
        <f>$C$25</f>
        <v>0.6</v>
      </c>
      <c r="D26" s="52">
        <v>2.8</v>
      </c>
      <c r="E26" s="37"/>
      <c r="F26" s="76">
        <f>F24</f>
        <v>0</v>
      </c>
      <c r="G26" s="76">
        <f>G24</f>
        <v>0.35</v>
      </c>
      <c r="H26" s="76">
        <f>H24</f>
        <v>0.35</v>
      </c>
      <c r="I26" s="76">
        <f>I24</f>
        <v>0</v>
      </c>
    </row>
    <row r="28" spans="2:15" ht="15" customHeight="1" x14ac:dyDescent="0.25">
      <c r="B28" s="35" t="str">
        <f>Data!B11</f>
        <v>Availability</v>
      </c>
    </row>
    <row r="30" spans="2:15" ht="15" customHeight="1" x14ac:dyDescent="0.25">
      <c r="B30" s="62" t="s">
        <v>20</v>
      </c>
      <c r="C30" s="64">
        <f>$D$15</f>
        <v>0.7</v>
      </c>
      <c r="D30" s="36"/>
      <c r="E30" s="36"/>
      <c r="F30" s="70" t="s">
        <v>0</v>
      </c>
      <c r="G30" s="70" t="s">
        <v>15</v>
      </c>
      <c r="H30" s="70" t="s">
        <v>16</v>
      </c>
      <c r="I30" s="70" t="s">
        <v>17</v>
      </c>
    </row>
    <row r="31" spans="2:15" ht="15" customHeight="1" x14ac:dyDescent="0.25">
      <c r="B31" s="63" t="s">
        <v>21</v>
      </c>
      <c r="C31" s="65">
        <f>$E$15</f>
        <v>0.9</v>
      </c>
      <c r="D31" s="36"/>
      <c r="E31" s="36"/>
      <c r="F31" s="71"/>
      <c r="G31" s="72"/>
      <c r="H31" s="73"/>
      <c r="I31" s="74"/>
    </row>
    <row r="32" spans="2:15" ht="15" customHeight="1" x14ac:dyDescent="0.25">
      <c r="B32" s="63" t="s">
        <v>0</v>
      </c>
      <c r="C32" s="65">
        <f>$F$15</f>
        <v>0.84001098637003468</v>
      </c>
      <c r="D32" s="36"/>
      <c r="E32" s="36"/>
      <c r="F32" s="75">
        <v>0</v>
      </c>
      <c r="G32" s="75">
        <f>C30</f>
        <v>0.7</v>
      </c>
      <c r="H32" s="75">
        <f>MAX(C31-G32,0)</f>
        <v>0.20000000000000007</v>
      </c>
      <c r="I32" s="75">
        <f>MAX(C33-SUM(G32:H32),0)</f>
        <v>0</v>
      </c>
    </row>
    <row r="33" spans="2:15" ht="15" customHeight="1" x14ac:dyDescent="0.25">
      <c r="B33" s="69" t="s">
        <v>1</v>
      </c>
      <c r="C33" s="65">
        <f>$C$15</f>
        <v>0.85</v>
      </c>
      <c r="D33" s="50">
        <v>1.2</v>
      </c>
      <c r="E33" s="36"/>
      <c r="F33" s="75">
        <f>C32</f>
        <v>0.84001098637003468</v>
      </c>
      <c r="G33" s="75">
        <f>MAX(C30-C32,0)</f>
        <v>0</v>
      </c>
      <c r="H33" s="75">
        <f>MAX(MIN(C31-C30,C31-C32),0)</f>
        <v>5.9989013629965338E-2</v>
      </c>
      <c r="I33" s="75">
        <v>0</v>
      </c>
    </row>
    <row r="34" spans="2:15" ht="15" customHeight="1" x14ac:dyDescent="0.25">
      <c r="B34" s="68"/>
      <c r="C34" s="66">
        <f>$C$33</f>
        <v>0.85</v>
      </c>
      <c r="D34" s="52">
        <v>2.8</v>
      </c>
      <c r="E34" s="37"/>
      <c r="F34" s="76">
        <f>F32</f>
        <v>0</v>
      </c>
      <c r="G34" s="76">
        <f>G32</f>
        <v>0.7</v>
      </c>
      <c r="H34" s="76">
        <f>H32</f>
        <v>0.20000000000000007</v>
      </c>
      <c r="I34" s="76">
        <f>I32</f>
        <v>0</v>
      </c>
    </row>
    <row r="36" spans="2:15" ht="20.100000000000001" customHeight="1" thickBot="1" x14ac:dyDescent="0.3">
      <c r="B36" s="84" t="s">
        <v>29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8" spans="2:15" ht="15" customHeight="1" x14ac:dyDescent="0.25">
      <c r="C38" s="38" t="s">
        <v>1</v>
      </c>
      <c r="D38" s="38" t="s">
        <v>0</v>
      </c>
      <c r="E38" s="38" t="s">
        <v>32</v>
      </c>
    </row>
    <row r="39" spans="2:15" ht="15" customHeight="1" x14ac:dyDescent="0.25">
      <c r="B39" s="53" t="s">
        <v>30</v>
      </c>
      <c r="C39" s="82">
        <f>$F$16</f>
        <v>2.21</v>
      </c>
      <c r="D39" s="82">
        <f>$C$16</f>
        <v>2.5</v>
      </c>
      <c r="E39" s="82">
        <f>$C$16</f>
        <v>2.5</v>
      </c>
    </row>
    <row r="40" spans="2:15" ht="15" customHeight="1" x14ac:dyDescent="0.25">
      <c r="B40" s="54" t="s">
        <v>31</v>
      </c>
      <c r="C40" s="83">
        <v>0.1</v>
      </c>
      <c r="D40" s="83">
        <v>0</v>
      </c>
      <c r="E40" s="83">
        <v>1</v>
      </c>
    </row>
    <row r="42" spans="2:15" ht="20.100000000000001" customHeight="1" thickBot="1" x14ac:dyDescent="0.3">
      <c r="B42" s="84" t="s">
        <v>27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4" spans="2:15" ht="15" customHeight="1" x14ac:dyDescent="0.25">
      <c r="B44" s="35" t="s">
        <v>25</v>
      </c>
      <c r="D44" s="38">
        <v>1</v>
      </c>
      <c r="E44" s="38">
        <f>D44+1</f>
        <v>2</v>
      </c>
      <c r="F44" s="38">
        <f t="shared" ref="F44:O44" si="0">E44+1</f>
        <v>3</v>
      </c>
      <c r="G44" s="38">
        <f t="shared" si="0"/>
        <v>4</v>
      </c>
      <c r="H44" s="38">
        <f t="shared" si="0"/>
        <v>5</v>
      </c>
      <c r="I44" s="38">
        <f t="shared" si="0"/>
        <v>6</v>
      </c>
      <c r="J44" s="38">
        <f t="shared" si="0"/>
        <v>7</v>
      </c>
      <c r="K44" s="38">
        <f t="shared" si="0"/>
        <v>8</v>
      </c>
      <c r="L44" s="38">
        <f t="shared" si="0"/>
        <v>9</v>
      </c>
      <c r="M44" s="38">
        <f t="shared" si="0"/>
        <v>10</v>
      </c>
      <c r="N44" s="38">
        <f t="shared" si="0"/>
        <v>11</v>
      </c>
      <c r="O44" s="38">
        <f t="shared" si="0"/>
        <v>12</v>
      </c>
    </row>
    <row r="45" spans="2:15" ht="15" customHeight="1" x14ac:dyDescent="0.25">
      <c r="D45" s="41">
        <f>INDEX(Data!$B$17:$B$68,D$46)</f>
        <v>8</v>
      </c>
      <c r="E45" s="41">
        <f>INDEX(Data!$B$17:$B$68,E$46)</f>
        <v>9</v>
      </c>
      <c r="F45" s="41">
        <f>INDEX(Data!$B$17:$B$68,F$46)</f>
        <v>10</v>
      </c>
      <c r="G45" s="41">
        <f>INDEX(Data!$B$17:$B$68,G$46)</f>
        <v>11</v>
      </c>
      <c r="H45" s="41">
        <f>INDEX(Data!$B$17:$B$68,H$46)</f>
        <v>12</v>
      </c>
      <c r="I45" s="41">
        <f>INDEX(Data!$B$17:$B$68,I$46)</f>
        <v>13</v>
      </c>
      <c r="J45" s="41">
        <f>INDEX(Data!$B$17:$B$68,J$46)</f>
        <v>14</v>
      </c>
      <c r="K45" s="41">
        <f>INDEX(Data!$B$17:$B$68,K$46)</f>
        <v>15</v>
      </c>
      <c r="L45" s="41">
        <f>INDEX(Data!$B$17:$B$68,L$46)</f>
        <v>16</v>
      </c>
      <c r="M45" s="41">
        <f>INDEX(Data!$B$17:$B$68,M$46)</f>
        <v>17</v>
      </c>
      <c r="N45" s="41">
        <f>INDEX(Data!$B$17:$B$68,N$46)</f>
        <v>18</v>
      </c>
      <c r="O45" s="41">
        <f>INDEX(Data!$B$17:$B$68,O$46)</f>
        <v>19</v>
      </c>
    </row>
    <row r="46" spans="2:15" ht="15" customHeight="1" x14ac:dyDescent="0.25">
      <c r="B46" s="42" t="s">
        <v>9</v>
      </c>
      <c r="C46" s="39"/>
      <c r="D46" s="45">
        <f>IF($C$4&lt;=$C$5,D$44,$C$4-$C$5+D$44)</f>
        <v>7</v>
      </c>
      <c r="E46" s="45">
        <f t="shared" ref="E46:O46" si="1">IF($C$4&lt;=$C$5,E$44,$C$4-$C$5+E$44)</f>
        <v>8</v>
      </c>
      <c r="F46" s="45">
        <f t="shared" si="1"/>
        <v>9</v>
      </c>
      <c r="G46" s="45">
        <f t="shared" si="1"/>
        <v>10</v>
      </c>
      <c r="H46" s="45">
        <f t="shared" si="1"/>
        <v>11</v>
      </c>
      <c r="I46" s="45">
        <f t="shared" si="1"/>
        <v>12</v>
      </c>
      <c r="J46" s="45">
        <f t="shared" si="1"/>
        <v>13</v>
      </c>
      <c r="K46" s="45">
        <f t="shared" si="1"/>
        <v>14</v>
      </c>
      <c r="L46" s="45">
        <f t="shared" si="1"/>
        <v>15</v>
      </c>
      <c r="M46" s="45">
        <f t="shared" si="1"/>
        <v>16</v>
      </c>
      <c r="N46" s="45">
        <f t="shared" si="1"/>
        <v>17</v>
      </c>
      <c r="O46" s="45">
        <f t="shared" si="1"/>
        <v>18</v>
      </c>
    </row>
    <row r="47" spans="2:15" ht="15" customHeight="1" x14ac:dyDescent="0.25">
      <c r="B47" s="43" t="str">
        <f>Data!$B$7&amp;" in 000"</f>
        <v>Incoming Calls in 000</v>
      </c>
      <c r="C47" s="39" t="s">
        <v>24</v>
      </c>
      <c r="D47" s="46">
        <f>INDEX(Data!$D$17:$D$68,D$46)</f>
        <v>22372</v>
      </c>
      <c r="E47" s="46">
        <f>INDEX(Data!$D$17:$D$68,E$46)</f>
        <v>19642</v>
      </c>
      <c r="F47" s="46">
        <f>INDEX(Data!$D$17:$D$68,F$46)</f>
        <v>19446</v>
      </c>
      <c r="G47" s="46">
        <f>INDEX(Data!$D$17:$D$68,G$46)</f>
        <v>23142</v>
      </c>
      <c r="H47" s="46">
        <f>INDEX(Data!$D$17:$D$68,H$46)</f>
        <v>18067</v>
      </c>
      <c r="I47" s="46">
        <f>INDEX(Data!$D$17:$D$68,I$46)</f>
        <v>21231</v>
      </c>
      <c r="J47" s="46">
        <f>INDEX(Data!$D$17:$D$68,J$46)</f>
        <v>33656</v>
      </c>
      <c r="K47" s="46">
        <f>INDEX(Data!$D$17:$D$68,K$46)</f>
        <v>31780</v>
      </c>
      <c r="L47" s="46">
        <f>INDEX(Data!$D$17:$D$68,L$46)</f>
        <v>30065</v>
      </c>
      <c r="M47" s="46">
        <f>INDEX(Data!$D$17:$D$68,M$46)</f>
        <v>21119</v>
      </c>
      <c r="N47" s="46">
        <f>INDEX(Data!$D$17:$D$68,N$46)</f>
        <v>34132</v>
      </c>
      <c r="O47" s="46">
        <f>INDEX(Data!$D$17:$D$68,O$46)</f>
        <v>29127</v>
      </c>
    </row>
    <row r="48" spans="2:15" ht="15" customHeight="1" x14ac:dyDescent="0.25">
      <c r="B48" s="43" t="str">
        <f>Data!$B$8&amp;" in 000"</f>
        <v>Handled Calls in 000</v>
      </c>
      <c r="C48" s="39" t="s">
        <v>24</v>
      </c>
      <c r="D48" s="46">
        <f>INDEX(Data!$E$17:$E$68,D$46)</f>
        <v>18345</v>
      </c>
      <c r="E48" s="46">
        <f>INDEX(Data!$E$17:$E$68,E$46)</f>
        <v>18071</v>
      </c>
      <c r="F48" s="46">
        <f>INDEX(Data!$E$17:$E$68,F$46)</f>
        <v>17112</v>
      </c>
      <c r="G48" s="46">
        <f>INDEX(Data!$E$17:$E$68,G$46)</f>
        <v>21291</v>
      </c>
      <c r="H48" s="46">
        <f>INDEX(Data!$E$17:$E$68,H$46)</f>
        <v>15538</v>
      </c>
      <c r="I48" s="46">
        <f>INDEX(Data!$E$17:$E$68,I$46)</f>
        <v>20169</v>
      </c>
      <c r="J48" s="46">
        <f>INDEX(Data!$E$17:$E$68,J$46)</f>
        <v>30964</v>
      </c>
      <c r="K48" s="46">
        <f>INDEX(Data!$E$17:$E$68,K$46)</f>
        <v>27331</v>
      </c>
      <c r="L48" s="46">
        <f>INDEX(Data!$E$17:$E$68,L$46)</f>
        <v>24954</v>
      </c>
      <c r="M48" s="46">
        <f>INDEX(Data!$E$17:$E$68,M$46)</f>
        <v>17529</v>
      </c>
      <c r="N48" s="46">
        <f>INDEX(Data!$E$17:$E$68,N$46)</f>
        <v>31401</v>
      </c>
      <c r="O48" s="46">
        <f>INDEX(Data!$E$17:$E$68,O$46)</f>
        <v>24467</v>
      </c>
    </row>
    <row r="49" spans="2:15" ht="15" customHeight="1" x14ac:dyDescent="0.25">
      <c r="B49" s="43" t="s">
        <v>8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>
        <f>MAX(D47:O48)</f>
        <v>34132</v>
      </c>
    </row>
    <row r="50" spans="2:15" ht="15" customHeight="1" x14ac:dyDescent="0.25">
      <c r="B50" s="43" t="str">
        <f>Data!$B$9</f>
        <v>Service Level</v>
      </c>
      <c r="C50" s="39" t="s">
        <v>28</v>
      </c>
      <c r="D50" s="47">
        <f>INDEX(Data!$F$17:$F$68,D$46)</f>
        <v>0.78</v>
      </c>
      <c r="E50" s="47">
        <f>INDEX(Data!$F$17:$F$68,E$46)</f>
        <v>0.53</v>
      </c>
      <c r="F50" s="47">
        <f>INDEX(Data!$F$17:$F$68,F$46)</f>
        <v>0.67</v>
      </c>
      <c r="G50" s="47">
        <f>INDEX(Data!$F$17:$F$68,G$46)</f>
        <v>0.59</v>
      </c>
      <c r="H50" s="47">
        <f>INDEX(Data!$F$17:$F$68,H$46)</f>
        <v>0.51</v>
      </c>
      <c r="I50" s="47">
        <f>INDEX(Data!$F$17:$F$68,I$46)</f>
        <v>0.59</v>
      </c>
      <c r="J50" s="47">
        <f>INDEX(Data!$F$17:$F$68,J$46)</f>
        <v>0.69</v>
      </c>
      <c r="K50" s="47">
        <f>INDEX(Data!$F$17:$F$68,K$46)</f>
        <v>0.66</v>
      </c>
      <c r="L50" s="47">
        <f>INDEX(Data!$F$17:$F$68,L$46)</f>
        <v>0.74</v>
      </c>
      <c r="M50" s="47">
        <f>INDEX(Data!$F$17:$F$68,M$46)</f>
        <v>0.62</v>
      </c>
      <c r="N50" s="47">
        <f>INDEX(Data!$F$17:$F$68,N$46)</f>
        <v>0.65</v>
      </c>
      <c r="O50" s="47">
        <f>INDEX(Data!$F$17:$F$68,O$46)</f>
        <v>0.68</v>
      </c>
    </row>
    <row r="51" spans="2:15" ht="15" customHeight="1" x14ac:dyDescent="0.25">
      <c r="B51" s="43" t="str">
        <f>Data!$B$11</f>
        <v>Availability</v>
      </c>
      <c r="C51" s="39" t="s">
        <v>28</v>
      </c>
      <c r="D51" s="47">
        <f>IF(D47&gt;0,D48/D47,0)</f>
        <v>0.81999821205077772</v>
      </c>
      <c r="E51" s="47">
        <f t="shared" ref="E51:O51" si="2">IF(E47&gt;0,E48/E47,0)</f>
        <v>0.92001832807249773</v>
      </c>
      <c r="F51" s="47">
        <f t="shared" si="2"/>
        <v>0.87997531626041348</v>
      </c>
      <c r="G51" s="47">
        <f t="shared" si="2"/>
        <v>0.9200155561317086</v>
      </c>
      <c r="H51" s="47">
        <f t="shared" si="2"/>
        <v>0.8600210328222726</v>
      </c>
      <c r="I51" s="47">
        <f t="shared" si="2"/>
        <v>0.94997880457821116</v>
      </c>
      <c r="J51" s="47">
        <f t="shared" si="2"/>
        <v>0.92001426194437841</v>
      </c>
      <c r="K51" s="47">
        <f t="shared" si="2"/>
        <v>0.86000629326620515</v>
      </c>
      <c r="L51" s="47">
        <f t="shared" si="2"/>
        <v>0.83000166306336276</v>
      </c>
      <c r="M51" s="47">
        <f t="shared" si="2"/>
        <v>0.83001089066717171</v>
      </c>
      <c r="N51" s="47">
        <f t="shared" si="2"/>
        <v>0.91998710887144031</v>
      </c>
      <c r="O51" s="47">
        <f t="shared" si="2"/>
        <v>0.84001098637003468</v>
      </c>
    </row>
    <row r="52" spans="2:15" ht="15" customHeight="1" x14ac:dyDescent="0.25">
      <c r="B52" s="44" t="str">
        <f>Data!$B$10</f>
        <v>Customer satisfaction</v>
      </c>
      <c r="D52" s="48">
        <f>INDEX(Data!$G$17:$G$68,D$46)</f>
        <v>2.0099999999999998</v>
      </c>
      <c r="E52" s="48">
        <f>INDEX(Data!$G$17:$G$68,E$46)</f>
        <v>3.09</v>
      </c>
      <c r="F52" s="48">
        <f>INDEX(Data!$G$17:$G$68,F$46)</f>
        <v>3.47</v>
      </c>
      <c r="G52" s="48">
        <f>INDEX(Data!$G$17:$G$68,G$46)</f>
        <v>2.71</v>
      </c>
      <c r="H52" s="48">
        <f>INDEX(Data!$G$17:$G$68,H$46)</f>
        <v>2.08</v>
      </c>
      <c r="I52" s="48">
        <f>INDEX(Data!$G$17:$G$68,I$46)</f>
        <v>2.66</v>
      </c>
      <c r="J52" s="48">
        <f>INDEX(Data!$G$17:$G$68,J$46)</f>
        <v>2.4500000000000002</v>
      </c>
      <c r="K52" s="48">
        <f>INDEX(Data!$G$17:$G$68,K$46)</f>
        <v>2.02</v>
      </c>
      <c r="L52" s="48">
        <f>INDEX(Data!$G$17:$G$68,L$46)</f>
        <v>2.69</v>
      </c>
      <c r="M52" s="48">
        <f>INDEX(Data!$G$17:$G$68,M$46)</f>
        <v>3.37</v>
      </c>
      <c r="N52" s="48">
        <f>INDEX(Data!$G$17:$G$68,N$46)</f>
        <v>2.0299999999999998</v>
      </c>
      <c r="O52" s="48">
        <f>INDEX(Data!$G$17:$G$68,O$46)</f>
        <v>2.21</v>
      </c>
    </row>
    <row r="54" spans="2:15" ht="15" customHeight="1" x14ac:dyDescent="0.25">
      <c r="B54" s="35" t="s">
        <v>26</v>
      </c>
    </row>
    <row r="56" spans="2:15" ht="15" customHeight="1" x14ac:dyDescent="0.25">
      <c r="B56" s="42" t="str">
        <f>Data!$B$9</f>
        <v>Service Level</v>
      </c>
      <c r="C56" s="39" t="s">
        <v>28</v>
      </c>
      <c r="D56" s="49">
        <f>$C$14</f>
        <v>0.6</v>
      </c>
      <c r="E56" s="49">
        <f t="shared" ref="E56:O56" si="3">$C$14</f>
        <v>0.6</v>
      </c>
      <c r="F56" s="49">
        <f t="shared" si="3"/>
        <v>0.6</v>
      </c>
      <c r="G56" s="49">
        <f t="shared" si="3"/>
        <v>0.6</v>
      </c>
      <c r="H56" s="49">
        <f t="shared" si="3"/>
        <v>0.6</v>
      </c>
      <c r="I56" s="49">
        <f t="shared" si="3"/>
        <v>0.6</v>
      </c>
      <c r="J56" s="49">
        <f t="shared" si="3"/>
        <v>0.6</v>
      </c>
      <c r="K56" s="49">
        <f t="shared" si="3"/>
        <v>0.6</v>
      </c>
      <c r="L56" s="49">
        <f t="shared" si="3"/>
        <v>0.6</v>
      </c>
      <c r="M56" s="49">
        <f t="shared" si="3"/>
        <v>0.6</v>
      </c>
      <c r="N56" s="49">
        <f t="shared" si="3"/>
        <v>0.6</v>
      </c>
      <c r="O56" s="49">
        <f t="shared" si="3"/>
        <v>0.6</v>
      </c>
    </row>
    <row r="57" spans="2:15" ht="15" customHeight="1" x14ac:dyDescent="0.25">
      <c r="B57" s="43" t="str">
        <f>Data!$B$11</f>
        <v>Availability</v>
      </c>
      <c r="C57" s="39" t="s">
        <v>28</v>
      </c>
      <c r="D57" s="47">
        <f>$C$15</f>
        <v>0.85</v>
      </c>
      <c r="E57" s="47">
        <f t="shared" ref="E57:O57" si="4">$C$15</f>
        <v>0.85</v>
      </c>
      <c r="F57" s="47">
        <f t="shared" si="4"/>
        <v>0.85</v>
      </c>
      <c r="G57" s="47">
        <f t="shared" si="4"/>
        <v>0.85</v>
      </c>
      <c r="H57" s="47">
        <f t="shared" si="4"/>
        <v>0.85</v>
      </c>
      <c r="I57" s="47">
        <f t="shared" si="4"/>
        <v>0.85</v>
      </c>
      <c r="J57" s="47">
        <f t="shared" si="4"/>
        <v>0.85</v>
      </c>
      <c r="K57" s="47">
        <f t="shared" si="4"/>
        <v>0.85</v>
      </c>
      <c r="L57" s="47">
        <f t="shared" si="4"/>
        <v>0.85</v>
      </c>
      <c r="M57" s="47">
        <f t="shared" si="4"/>
        <v>0.85</v>
      </c>
      <c r="N57" s="47">
        <f t="shared" si="4"/>
        <v>0.85</v>
      </c>
      <c r="O57" s="47">
        <f t="shared" si="4"/>
        <v>0.85</v>
      </c>
    </row>
    <row r="58" spans="2:15" ht="15" customHeight="1" x14ac:dyDescent="0.25">
      <c r="B58" s="44" t="str">
        <f>Data!$B$10</f>
        <v>Customer satisfaction</v>
      </c>
      <c r="D58" s="48">
        <f>$C$16</f>
        <v>2.5</v>
      </c>
      <c r="E58" s="48">
        <f t="shared" ref="E58:O58" si="5">$C$16</f>
        <v>2.5</v>
      </c>
      <c r="F58" s="48">
        <f t="shared" si="5"/>
        <v>2.5</v>
      </c>
      <c r="G58" s="48">
        <f t="shared" si="5"/>
        <v>2.5</v>
      </c>
      <c r="H58" s="48">
        <f t="shared" si="5"/>
        <v>2.5</v>
      </c>
      <c r="I58" s="48">
        <f t="shared" si="5"/>
        <v>2.5</v>
      </c>
      <c r="J58" s="48">
        <f t="shared" si="5"/>
        <v>2.5</v>
      </c>
      <c r="K58" s="48">
        <f t="shared" si="5"/>
        <v>2.5</v>
      </c>
      <c r="L58" s="48">
        <f t="shared" si="5"/>
        <v>2.5</v>
      </c>
      <c r="M58" s="48">
        <f t="shared" si="5"/>
        <v>2.5</v>
      </c>
      <c r="N58" s="48">
        <f t="shared" si="5"/>
        <v>2.5</v>
      </c>
      <c r="O58" s="48">
        <f t="shared" si="5"/>
        <v>2.5</v>
      </c>
    </row>
  </sheetData>
  <phoneticPr fontId="0" type="noConversion"/>
  <pageMargins left="0.7" right="0.7" top="0.78740157499999996" bottom="0.78740157499999996" header="0.3" footer="0.3"/>
  <pageSetup paperSize="9" scale="53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Dashboard</vt:lpstr>
      <vt:lpstr>Data</vt:lpstr>
      <vt:lpstr>Control</vt:lpstr>
      <vt:lpstr>Data!Drucktitel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Ressources - Excel Dashboards</dc:title>
  <dc:subject>Customer Care Center Dashboard</dc:subject>
  <dc:creator>Robert Mundigl</dc:creator>
  <cp:keywords>Microsoft Excel Dashboards</cp:keywords>
  <dc:description>www.cs-analytics.de</dc:description>
  <cp:lastModifiedBy>Robert Mundigl</cp:lastModifiedBy>
  <cp:revision>1</cp:revision>
  <cp:lastPrinted>2016-11-14T12:26:51Z</cp:lastPrinted>
  <dcterms:created xsi:type="dcterms:W3CDTF">2016-09-30T23:00:00Z</dcterms:created>
  <dcterms:modified xsi:type="dcterms:W3CDTF">2016-11-14T12:32:21Z</dcterms:modified>
  <cp:category>Microsoft Excel Dashboards</cp:category>
</cp:coreProperties>
</file>